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1.xml.rels" ContentType="application/vnd.openxmlformats-package.relationships+xml"/>
  <Override PartName="/xl/worksheets/_rels/sheet5.xml.rels" ContentType="application/vnd.openxmlformats-package.relationships+xml"/>
  <Override PartName="/xl/worksheets/_rels/sheet10.xml.rels" ContentType="application/vnd.openxmlformats-package.relationships+xml"/>
  <Override PartName="/xl/worksheets/_rels/sheet4.xml.rels" ContentType="application/vnd.openxmlformats-package.relationships+xml"/>
  <Override PartName="/xl/worksheets/_rels/sheet9.xml.rels" ContentType="application/vnd.openxmlformats-package.relationships+xml"/>
  <Override PartName="/xl/worksheets/_rels/sheet8.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tables/table6.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5.xml" ContentType="application/vnd.openxmlformats-officedocument.spreadsheetml.table+xml"/>
  <Override PartName="/xl/tables/table8.xml" ContentType="application/vnd.openxmlformats-officedocument.spreadsheetml.table+xml"/>
  <Override PartName="/xl/tables/table4.xml" ContentType="application/vnd.openxmlformats-officedocument.spreadsheetml.table+xml"/>
  <Override PartName="/xl/tables/table9.xml" ContentType="application/vnd.openxmlformats-officedocument.spreadsheetml.table+xml"/>
  <Override PartName="/xl/tables/table1.xml" ContentType="application/vnd.openxmlformats-officedocument.spreadsheetml.table+xml"/>
  <Override PartName="/xl/tables/table7.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Nodes" sheetId="2" state="visible" r:id="rId4"/>
    <sheet name="Edges" sheetId="3" state="visible" r:id="rId5"/>
    <sheet name="Gathering places" sheetId="4" state="visible" r:id="rId6"/>
    <sheet name="Moves and capital" sheetId="5" state="visible" r:id="rId7"/>
    <sheet name="Districts" sheetId="6" state="visible" r:id="rId8"/>
    <sheet name="Layer counts" sheetId="7" state="visible" r:id="rId9"/>
    <sheet name="Population series" sheetId="8" state="visible" r:id="rId10"/>
    <sheet name="Network metrics" sheetId="9" state="visible" r:id="rId11"/>
    <sheet name="Source register" sheetId="10" state="visible" r:id="rId12"/>
    <sheet name="Data dictionary" sheetId="11" state="visible" r:id="rId13"/>
    <sheet name="Open items" sheetId="12" state="visible" r:id="rId1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<sst xmlns="http://schemas.openxmlformats.org/spreadsheetml/2006/main" count="16936" uniqueCount="4302">
  <si>
    <t xml:space="preserve">South Dade Network Map</t>
  </si>
  <si>
    <t xml:space="preserve">Node and edge dataset behind the interactive map and the PDF reference. Street Economics®. Evidence layer for the Street Economics® detection A Place to Live, Not Belong. Not Yet. Compiled September 2026.</t>
  </si>
  <si>
    <t xml:space="preserve">Release 1.0.4. Data version 2026.09.14, generated 2026-09-14T16:34:07Z, data cutoff 11 September 2026. The Nodes sheet holds 371 places, people and institutions plus 17 community hubs (15 communities and the two clusters, corridor wide and outside South Dade); the PDF headline count excludes the hubs.</t>
  </si>
  <si>
    <t xml:space="preserve">Sheets</t>
  </si>
  <si>
    <t xml:space="preserve">Nodes: every place, project, station, road, event, person, family, employer, agency, developer, plan and program on the map, one row each, with layer, community and community_hub_type, year, role, flag, entity_status, historical_state, andrew_flag, Source upgrade needed, confidence, sources, metrics and a note.</t>
  </si>
  <si>
    <t xml:space="preserve">Edges: every connection, one row each: source, target, relation, years, note and edge class. Direction matters for founded, moved to, developed, spawned, became, planned, funded and shaped.</t>
  </si>
  <si>
    <t xml:space="preserve">Gathering places: every node flagged as a documented gathering place, with its community, year, status and distance to the nearest Transitway station.</t>
  </si>
  <si>
    <t xml:space="preserve">Moves and capital: every developer, person or family with two or more moves, founding, development or succession relations on the map, in year order.</t>
  </si>
  <si>
    <t xml:space="preserve">Districts: counts of nodes, gathering places, employers and projects by community, computed with formulas from the Nodes sheet.</t>
  </si>
  <si>
    <t xml:space="preserve">Layer counts: nodes per layer and per kind, computed with formulas from the Nodes sheet.</t>
  </si>
  <si>
    <t xml:space="preserve">Population series: the eight ZIP Code Tabulation Areas (ZCTAs), Census 2010 and 2020 and ACS five year totals, with the per ZCTA breakdown on each row. The series rises from 191,276 in the 2010 Census to 265,396 in ACS 2020 to 2024; the largest increase between consecutive displayed points is 23,391 (2010 Census to ACS 2011 to 2015) and the latest displayed step is 10,273. Overlapping ACS five year estimates are not annual changes.</t>
  </si>
  <si>
    <t xml:space="preserve">Network metrics: degree, distinct neighbors, betweenness and personnel betweenness for every node, with the counting method.</t>
  </si>
  <si>
    <t xml:space="preserve">Source register: every source id used in the Nodes sheet, the PDF and the map, with tier and address.</t>
  </si>
  <si>
    <t xml:space="preserve">Data dictionary: field by field definitions for the Nodes and Edges sheets.</t>
  </si>
  <si>
    <t xml:space="preserve">Open items: nodes carrying lower confidence and the sub claims the fact check pass could not confirm.</t>
  </si>
  <si>
    <t xml:space="preserve">Conventions</t>
  </si>
  <si>
    <t xml:space="preserve">Data are current through 11 September 2026. Status describes what the sources record as of that date; projects are worded as approved, under construction, delivered or announced from the filing that says so, never as built until a public record says built. Confidence: High means an official site, a public plan, a Census table or two press reports; Medium means Wikipedia or a single press report; Low means a year or detail the sources leave unconfirmed.</t>
  </si>
  <si>
    <t xml:space="preserve">Node IDs are the join key between Nodes and Edges. Year is the founding, opening, incorporation or occurrence year; for people it is a birth year where recorded and the timeline uses their first documented act instead. Place year is the year a node enters the timeline and the Place year basis column says how it was set.</t>
  </si>
  <si>
    <t xml:space="preserve">Community is the municipality or census designated place a node sits in by address or centroid. Corridor wide nodes span the whole area; outside nodes are actors based elsewhere with a documented role on a named node. Both are excluded from every community count.</t>
  </si>
  <si>
    <t xml:space="preserve">Work in progress. This map is not exhaustive. It presents the result of documented research at this release and changes as sources are added, corrected, or superseded. Every node is based on at least one public source and carries its sources and confidence class. Corrections and additions reach the map through the Corrections page of the site.</t>
  </si>
  <si>
    <t xml:space="preserve">Public disclosure policy: This map uses public business records, public corporate filings, property records, public calendars, public civic documents, public press coverage and public listings. It maps commercial infrastructure and documented civic activity, not endorsements, partnerships or private cultural behavior. Inclusion does not require participation, consent or approval. The map corrects factual errors promptly and considers removal requests case by case where a listing is outdated, an entity has closed, publication presents a material safety concern, or the entity is not conducting public facing commercial activity. Public commercial infrastructure is mappable; private cultural behavior is protected.</t>
  </si>
  <si>
    <t xml:space="preserve">Version 1.0.1: Population wording corrected; ZCTA terminology standardized; hub and status taxonomy clarified; source upgrade flags added; no new substantive claim made without source support.</t>
  </si>
  <si>
    <t xml:space="preserve">Version 1.0.2: Pin corrections on the Cities view: 97 nodes re pinned from addresses and place records matched against OpenStreetMap and the Census Bureau geocoder, with the basis stated on each node; the Dadeland South and SW 104 St stations pinned at their own locations; corridor wide linear features pinned at the midpoint of their alignment; the corridor wide and outside clusters moved to open water in Biscayne Bay north of the national park; the frame extended to the Dadeland South terminus. No node, edge or source added or removed.</t>
  </si>
  <si>
    <t xml:space="preserve">Version 1.0.3: Engine changes of 11 and 12 September 2026 applied: All off and All on layer button on the map filter rail, every layer chip switchable; work in progress statement on the home page, every footer, the map How to read box and the PDF cover. No data change.</t>
  </si>
  <si>
    <t xml:space="preserve">Version 1.0.4: Standard rules of 12 and 14 September 2026 applied: American English throughout with a protect list for proper names; the nav label Contribute becomes Corrections (path and form name unchanged); a link back to the Street Economics® detections index on every page and in the map header; the work in progress statement reworded to the fixed block and the public disclosure policy set beside it on the cover, the method section, the home page, every footer, the How to read box and the workbook Read me; the organization kind renamed organization. No node, edge or source added or removed.</t>
  </si>
  <si>
    <t xml:space="preserve">Community hubs are map geography, not incorporated status. They include four municipalities, census designated places, historical or unincorporated communities, the corridor wide South Dade hub, and Outside South Dade. A node is assigned to the hub containing its address or, where no address is available, the documented community or a stated centroid (community_hub_type on the Nodes sheet).</t>
  </si>
  <si>
    <t xml:space="preserve">Population figures are the map's own: ZIP Code Tabulation Areas (ZCTAs) 33030, 33031, 33032, 33033, 33034, 33035, 33170 and 33189, Census 2010 and 2020 counts and ACS five year total population (table B01003). Figures elsewhere that this geography does not reproduce are not repeated here.</t>
  </si>
  <si>
    <t xml:space="preserve">Relation types on Edges: located in, anchors, connects, planned, funded, developed, spawned, moved to, became, founded, partner, hosted at, shaped (influence, only where a source says one thing shaped another). The personnel class (Trace lineage) is moved to, developed, spawned, founded and became.</t>
  </si>
  <si>
    <t xml:space="preserve">The owner's BusinessFlare® client work in South Dade stays out of this reference product; only public documents are used, including public CRA plans cited as public documents.</t>
  </si>
  <si>
    <t xml:space="preserve">ID</t>
  </si>
  <si>
    <t xml:space="preserve">Name</t>
  </si>
  <si>
    <t xml:space="preserve">Kind</t>
  </si>
  <si>
    <t xml:space="preserve">Role class</t>
  </si>
  <si>
    <t xml:space="preserve">Layer</t>
  </si>
  <si>
    <t xml:space="preserve">Place</t>
  </si>
  <si>
    <t xml:space="preserve">Community</t>
  </si>
  <si>
    <t xml:space="preserve">community_hub_type</t>
  </si>
  <si>
    <t xml:space="preserve">Year</t>
  </si>
  <si>
    <t xml:space="preserve">End</t>
  </si>
  <si>
    <t xml:space="preserve">Place year</t>
  </si>
  <si>
    <t xml:space="preserve">Place year basis</t>
  </si>
  <si>
    <t xml:space="preserve">Role</t>
  </si>
  <si>
    <t xml:space="preserve">Flag</t>
  </si>
  <si>
    <t xml:space="preserve">entity_status</t>
  </si>
  <si>
    <t xml:space="preserve">historical_state</t>
  </si>
  <si>
    <t xml:space="preserve">andrew_flag</t>
  </si>
  <si>
    <t xml:space="preserve">Source upgrade needed</t>
  </si>
  <si>
    <t xml:space="preserve">Status as of</t>
  </si>
  <si>
    <t xml:space="preserve">Confidence</t>
  </si>
  <si>
    <t xml:space="preserve">Sources</t>
  </si>
  <si>
    <t xml:space="preserve">Degree</t>
  </si>
  <si>
    <t xml:space="preserve">Distinct</t>
  </si>
  <si>
    <t xml:space="preserve">Betweenness</t>
  </si>
  <si>
    <t xml:space="preserve">Personnel betweenness</t>
  </si>
  <si>
    <t xml:space="preserve">Latitude</t>
  </si>
  <si>
    <t xml:space="preserve">Longitude</t>
  </si>
  <si>
    <t xml:space="preserve">Pin basis</t>
  </si>
  <si>
    <t xml:space="preserve">Note</t>
  </si>
  <si>
    <t xml:space="preserve">Detail</t>
  </si>
  <si>
    <t xml:space="preserve">outside</t>
  </si>
  <si>
    <t xml:space="preserve">Outside South Dade</t>
  </si>
  <si>
    <t xml:space="preserve">hub</t>
  </si>
  <si>
    <t xml:space="preserve">Towns and districts</t>
  </si>
  <si>
    <t xml:space="preserve">outside South Dade</t>
  </si>
  <si>
    <t xml:space="preserve">cluster for outside actors with a documented role here</t>
  </si>
  <si>
    <t xml:space="preserve">not applicable</t>
  </si>
  <si>
    <t xml:space="preserve">address or centroid from the sources</t>
  </si>
  <si>
    <t xml:space="preserve">Developers, firms, agencies and people based elsewhere that carry capital or authority into South Dade on a named project or plan. Residence alone never puts a name on the map; a documented role on a named node does. The Districts sheet excludes them from every community count.</t>
  </si>
  <si>
    <t xml:space="preserve">corridor</t>
  </si>
  <si>
    <t xml:space="preserve">South Dade, corridor wide</t>
  </si>
  <si>
    <t xml:space="preserve">South Dade</t>
  </si>
  <si>
    <t xml:space="preserve">corridor wide</t>
  </si>
  <si>
    <t xml:space="preserve">cluster for nodes that span the whole area</t>
  </si>
  <si>
    <t xml:space="preserve">Plans, programs, agencies, roads and series that belong to the whole of South Dade rather than one community. On the Cities view they sit in Biscayne Bay so they are not mistaken for a place. The Districts sheet of the workbook excludes them from every community count.</t>
  </si>
  <si>
    <t xml:space="preserve">redland</t>
  </si>
  <si>
    <t xml:space="preserve">The Redland</t>
  </si>
  <si>
    <t xml:space="preserve">Redland</t>
  </si>
  <si>
    <t xml:space="preserve">historical or unincorporated community</t>
  </si>
  <si>
    <t xml:space="preserve">founding, opening or incorporation year</t>
  </si>
  <si>
    <t xml:space="preserve">active</t>
  </si>
  <si>
    <t xml:space="preserve">pre Andrew</t>
  </si>
  <si>
    <t xml:space="preserve">yes</t>
  </si>
  <si>
    <t xml:space="preserve">T14 T28</t>
  </si>
  <si>
    <t xml:space="preserve">John Brinsell becomes the first settler of the Redland district in 1897 and the Silver Palm Schoolhouse opens in 1904. Alvin Lindgren's 1914 steam tractor lets farmers scarify the limestone and by 1990 the district is the country's largest winter tomato producer and supplies most of its limes. The Redland CDP is delineated for the 2010 Census with 10,138 people; no 2020 count is published for it and it does not appear in the 2020 Florida CDP list, so the community is measured through ZIP codes 33031, 33030 and 33187.</t>
  </si>
  <si>
    <t xml:space="preserve">2010 Census 10,138</t>
  </si>
  <si>
    <t xml:space="preserve">goulds</t>
  </si>
  <si>
    <t xml:space="preserve">Goulds</t>
  </si>
  <si>
    <t xml:space="preserve">census designated place</t>
  </si>
  <si>
    <t xml:space="preserve">unincorporated community (census designated place)</t>
  </si>
  <si>
    <t xml:space="preserve">T10 T26</t>
  </si>
  <si>
    <t xml:space="preserve">Homesteaders settle the area in 1900 and the Florida East Coast Railway builds a siding in 1903 named for railroad employee Lyman Gould, so the stop is first called Gould's Siding. Packing houses line the Old Dixie Highway until a 1919 tornado and the 1926 hurricane destroy many of them. The Census counts 10,103 in 2010 and 11,446 in 2020; the ACS 2024 five year estimate is 14,425.</t>
  </si>
  <si>
    <t xml:space="preserve">2010 Census 10,103; 2020 Census 11,446; 14,425 (ACS 2020 to 2024 five year)</t>
  </si>
  <si>
    <t xml:space="preserve">perrine</t>
  </si>
  <si>
    <t xml:space="preserve">Perrine</t>
  </si>
  <si>
    <t xml:space="preserve">T5 T31 T4</t>
  </si>
  <si>
    <t xml:space="preserve">Perrine grows from a Florida East Coast Railway construction camp on the Perrine Grant when the line bypasses Cutler in 1903; its first school opens in 1909. The town incorporates in 1948 and the white led city dissolves itself by May 1948 when a Black candidate stands for mayor. The Perrine CDP counts 15,576 people in 1990; in 2000 it splits into East Perrine (7,079) and West Perrine (8,600). East Perrine is absorbed into Palmetto Bay in 2002, so no separate count exists for 2010 or 2020.</t>
  </si>
  <si>
    <t xml:space="preserve">naranja</t>
  </si>
  <si>
    <t xml:space="preserve">Naranja</t>
  </si>
  <si>
    <t xml:space="preserve">T12 T62 T36 T26</t>
  </si>
  <si>
    <t xml:space="preserve">Naranja is laid out in 1904 as one of the Flagler railroad towns and takes the Spanish word for orange from the groves around it. Hurricane Andrew destroys four of the five Naranja Lakes condominium buildings in 1992 and the community takes about twelve years to rebuild. The Census counts 8,303 in 2010 and 13,509 in 2020; the ACS 2024 five year estimate is 15,796.</t>
  </si>
  <si>
    <t xml:space="preserve">2010 Census 8,303; 2020 Census 13,509; 15,796 (ACS 2020 to 2024 five year)</t>
  </si>
  <si>
    <t xml:space="preserve">princeton</t>
  </si>
  <si>
    <t xml:space="preserve">Princeton</t>
  </si>
  <si>
    <t xml:space="preserve">T11 T25 T26 T31</t>
  </si>
  <si>
    <t xml:space="preserve">Princeton begins as a depot on the Florida East Coast Railway in the 1900s and is named by Gaston Drake for his alma mater; his Drake Lumber Company mill supplies Miami, the Keys and Cuba until the local timber gives out in 1923. The Census counts 22,038 in 2010 and 39,308 in 2020, a 78 percent rise that is the largest absolute gain of any South Dade CDP in the decade. The ACS 2024 five year estimate is 42,625. The 1905 year is the railroad era; the exact platting year is not stated in the sources used.</t>
  </si>
  <si>
    <t xml:space="preserve">2010 Census 22,038; 2020 Census 39,308; 42,625 (ACS 2020 to 2024 five year)</t>
  </si>
  <si>
    <t xml:space="preserve">homestead</t>
  </si>
  <si>
    <t xml:space="preserve">Homestead</t>
  </si>
  <si>
    <t xml:space="preserve">municipality</t>
  </si>
  <si>
    <t xml:space="preserve">city, incorporated</t>
  </si>
  <si>
    <t xml:space="preserve">T1 T16 T21 T17 T45</t>
  </si>
  <si>
    <t xml:space="preserve">The Florida East Coast Railway opens its Homestead station in 1904 and William D. Horne buys the first lot at the town site. The town incorporates in 1913 as the second oldest municipality in the county. Hurricane Andrew devastates the city and the adjoining air force base in August 1992. The Census counts 60,512 people in 2010 and 80,737 in 2020; BEBR estimates 85,630 for April 2025 and the Census Bureau 86,242 for July 2025.</t>
  </si>
  <si>
    <t xml:space="preserve">2010 Census 60,512; 2020 Census 80,737; 86,242 (Census July 2025 estimate)</t>
  </si>
  <si>
    <t xml:space="preserve">florida-city</t>
  </si>
  <si>
    <t xml:space="preserve">Florida City</t>
  </si>
  <si>
    <t xml:space="preserve">T2 T16 T17 T22 T41 T42</t>
  </si>
  <si>
    <t xml:space="preserve">The Tatum Brothers found the town as the Detroit colony in 1910 and the first thirty families arrive that year. It takes the name Florida City at incorporation on 29 December 1914. Hurricane Andrew demolishes more than 120 homes and damages 700 more in 1992. The Census counts 11,245 in 2010 and 13,085 in 2020; BEBR estimates 18,175 for April 2025 and the Census Bureau 13,576 for July 2025.</t>
  </si>
  <si>
    <t xml:space="preserve">2010 Census 11,245; 2020 Census 13,085; 18,175 (BEBR April 2025 estimate)</t>
  </si>
  <si>
    <t xml:space="preserve">leisure-city</t>
  </si>
  <si>
    <t xml:space="preserve">Leisure City</t>
  </si>
  <si>
    <t xml:space="preserve">T13 T61 T26</t>
  </si>
  <si>
    <t xml:space="preserve">Developers plat 2,300 acres as Leisure City in the 1920s to attract retirees; the CDP includes the older railroad community of Modello in its northwest corner. The 1960 Census counts 3,001 people and 1980 counts 17,905. Hurricane Andrew causes widespread structural damage in 1992 and the local economy is depressed for about five years. The Census counts 22,655 in 2010 and 26,324 in 2020; the ACS 2024 five year estimate is 27,808.</t>
  </si>
  <si>
    <t xml:space="preserve">2010 Census 22,655; 2020 Census 26,324; 27,808 (ACS 2020 to 2024 five year)</t>
  </si>
  <si>
    <t xml:space="preserve">homestead-base</t>
  </si>
  <si>
    <t xml:space="preserve">Homestead Base</t>
  </si>
  <si>
    <t xml:space="preserve">T15 T37 T26</t>
  </si>
  <si>
    <t xml:space="preserve">The CDP covers Homestead Air Reserve Base and some surrounding land. The field opens as Homestead Army Air Field in 1942, is inactivated after the 1945 hurricane, reactivated in 1954, wrecked by Hurricane Andrew in 1992 and reopened as a reserve base in 1994. The Census counts 964 residents in 2010 and 999 in 2020; the ACS 2024 five year estimate is 1,125.</t>
  </si>
  <si>
    <t xml:space="preserve">2010 Census 964; 2020 Census 999; 1,125 (ACS 2020 to 2024 five year)</t>
  </si>
  <si>
    <t xml:space="preserve">richmond-heights</t>
  </si>
  <si>
    <t xml:space="preserve">Richmond Heights</t>
  </si>
  <si>
    <t xml:space="preserve">T7 T40 T26</t>
  </si>
  <si>
    <t xml:space="preserve">Pan American pilot Frank C. Martin buys about 3,000 acres of farmland next to the former Naval Air Station Richmond in 1949 and plats a community for returning Black veterans, with base prices of 8,030 dollars and down payments as low as 25 dollars. By May 1951 the community has 457 homes. The Census counts 8,541 in 2010 and 8,944 in 2020; the ACS 2024 five year estimate is 9,992.</t>
  </si>
  <si>
    <t xml:space="preserve">2010 Census 8,541; 2020 Census 8,944; 9,992 (ACS 2020 to 2024 five year)</t>
  </si>
  <si>
    <t xml:space="preserve">south-miami-heights</t>
  </si>
  <si>
    <t xml:space="preserve">South Miami Heights</t>
  </si>
  <si>
    <t xml:space="preserve">T8 T31 T26</t>
  </si>
  <si>
    <t xml:space="preserve">The area is originally known as Eureka, the name kept by Eureka Drive, where Thomas J. Peters runs a large tomato operation with its own rail siding about 1905. The CDP first appears in the 1970 Census with 10,395 people and grows 126.6 percent by 1980. The Census counts 35,696 in 2010 and 36,770 in 2020; the ACS 2024 five year estimate is 38,766.</t>
  </si>
  <si>
    <t xml:space="preserve">2010 Census 35,696; 2020 Census 36,770; 38,766 (ACS 2020 to 2024 five year)</t>
  </si>
  <si>
    <t xml:space="preserve">palmetto-estates</t>
  </si>
  <si>
    <t xml:space="preserve">Palmetto Estates</t>
  </si>
  <si>
    <t xml:space="preserve">T9 T26</t>
  </si>
  <si>
    <t xml:space="preserve">Palmetto Estates is a postwar suburb between US 1 and the Turnpike north of Goulds. The CDP first appears in the 1980 Census with 11,116 people. The Census counts 13,535 in 2010 and 13,498 in 2020; the ACS 2024 five year estimate is 16,129.</t>
  </si>
  <si>
    <t xml:space="preserve">2010 Census 13,535; 2020 Census 13,498; 16,129 (ACS 2020 to 2024 five year)</t>
  </si>
  <si>
    <t xml:space="preserve">west-perrine</t>
  </si>
  <si>
    <t xml:space="preserve">West Perrine</t>
  </si>
  <si>
    <t xml:space="preserve">post Andrew</t>
  </si>
  <si>
    <t xml:space="preserve">T6 T5 T26</t>
  </si>
  <si>
    <t xml:space="preserve">West Perrine is the part of historic Perrine west of the railroad, the side reserved for Black residents under segregation. It becomes a separate CDP at the 2000 Census with 8,600 people. The Census counts 9,460 in 2010 and 10,602 in 2020; the ACS 2024 five year estimate is 11,162. It remains unincorporated and residents have discussed incorporation.</t>
  </si>
  <si>
    <t xml:space="preserve">2010 Census 9,460; 2020 Census 10,602; 11,162 (ACS 2020 to 2024 five year)</t>
  </si>
  <si>
    <t xml:space="preserve">palmetto-bay</t>
  </si>
  <si>
    <t xml:space="preserve">Palmetto Bay</t>
  </si>
  <si>
    <t xml:space="preserve">village, incorporated</t>
  </si>
  <si>
    <t xml:space="preserve">T4 T57 T58 T16 T17 T24</t>
  </si>
  <si>
    <t xml:space="preserve">The village covers the pioneer town of Cutler, the Deering Estate and East Perrine. Homeowners petition for incorporation in 1995 after Hurricane Andrew and the village incorporates on 10 September 2002 as the county's 33rd municipality with Eugene Flinn Jr as inaugural mayor. The Census counts 23,410 in 2010 and 24,439 in 2020; BEBR estimates 25,217 for April 2025 and the Census Bureau 24,886 for July 2025.</t>
  </si>
  <si>
    <t xml:space="preserve">2010 Census 23,410; 2020 Census 24,439; 25,217 (BEBR April 2025 estimate)</t>
  </si>
  <si>
    <t xml:space="preserve">cutler-bay</t>
  </si>
  <si>
    <t xml:space="preserve">Cutler Bay</t>
  </si>
  <si>
    <t xml:space="preserve">town, incorporated</t>
  </si>
  <si>
    <t xml:space="preserve">T3 T29 T30 T16 T17 T23</t>
  </si>
  <si>
    <t xml:space="preserve">The Cutler Ridge subdivisions are platted from 1954 to 1958 by David Blumberg's Miracle Development Corporation. Hurricane Andrew makes landfall near Cutler Ridge in 1992 and the recovery drives an incorporation campaign from 1998. Voters approve incorporation on 11 January 2005 and the charter and the name Cutler Bay on 8 November 2005; the first council is sworn in on 2 February 2006. The Census counts 40,286 in 2010 and 45,425 in 2020; BEBR estimates 45,361 for April 2025 and the Census Bureau 44,750 for July 2025.</t>
  </si>
  <si>
    <t xml:space="preserve">2010 Census 40,286; 2020 Census 45,425; 45,361 (BEBR April 2025 estimate)</t>
  </si>
  <si>
    <t xml:space="preserve">perrine-grant</t>
  </si>
  <si>
    <t xml:space="preserve">Perrine Grant</t>
  </si>
  <si>
    <t xml:space="preserve">place</t>
  </si>
  <si>
    <t xml:space="preserve">congressional land grant township</t>
  </si>
  <si>
    <t xml:space="preserve">dissolved 1909</t>
  </si>
  <si>
    <t xml:space="preserve">11 September 2026</t>
  </si>
  <si>
    <t xml:space="preserve">High</t>
  </si>
  <si>
    <t xml:space="preserve">T5 T31 T30</t>
  </si>
  <si>
    <t xml:space="preserve">The 36 square mile Perrine Grant of 1838 runs from the bay westward across today's Palmetto Bay, Cutler Bay, Perrine and Goulds. Squatters form a union on it in 1886 and after litigation with the Perrine heirs and the Florida East Coast Railway the tract is divided by 1909, with 2,000 acres to squatters, 10,000 to the Perrine family and 5,000 each to two railroad companies. Flagler's Model Land Company controls the railroad share.</t>
  </si>
  <si>
    <t xml:space="preserve">36 square miles</t>
  </si>
  <si>
    <t xml:space="preserve">cutler-town</t>
  </si>
  <si>
    <t xml:space="preserve">Cutler (pioneer town)</t>
  </si>
  <si>
    <t xml:space="preserve">bayfront pioneer settlement</t>
  </si>
  <si>
    <t xml:space="preserve">dissolved 2002</t>
  </si>
  <si>
    <t xml:space="preserve">Medium</t>
  </si>
  <si>
    <t xml:space="preserve">T32 T4</t>
  </si>
  <si>
    <t xml:space="preserve">place located on OpenStreetMap</t>
  </si>
  <si>
    <t xml:space="preserve">The Cutler post office opens in 1883 and settlers cut the path to Coconut Grove in 1884 that becomes Old Cutler Road; the town has 75 residents that year. The railway bypasses Cutler for Perrine in 1903 and the town declines; Charles Deering buys most of it between 1914 and 1917 for his estate. The Cutler CDP counts 17,390 people in 2000 and is absorbed into Palmetto Bay in 2002.</t>
  </si>
  <si>
    <t xml:space="preserve">overseas-railroad</t>
  </si>
  <si>
    <t xml:space="preserve">Overseas Railroad</t>
  </si>
  <si>
    <t xml:space="preserve">project</t>
  </si>
  <si>
    <t xml:space="preserve">Key West extension of the FEC</t>
  </si>
  <si>
    <t xml:space="preserve">closed 1935</t>
  </si>
  <si>
    <t xml:space="preserve">T38</t>
  </si>
  <si>
    <t xml:space="preserve">Work on the Key West extension starts from Homestead in 1905 after William J. Krome's surveys, and Flagler rides the first train into Key West on 22 January 1912. The 1935 Labor Day hurricane destroys more than 40 miles of track and the line is abandoned.</t>
  </si>
  <si>
    <t xml:space="preserve">detroit-colony</t>
  </si>
  <si>
    <t xml:space="preserve">Detroit colony</t>
  </si>
  <si>
    <t xml:space="preserve">land promotion colony</t>
  </si>
  <si>
    <t xml:space="preserve">dissolved 1914</t>
  </si>
  <si>
    <t xml:space="preserve">T42 T43 T2</t>
  </si>
  <si>
    <t xml:space="preserve">The Tatum Brothers promote a colony called Detroit to Michigan buyers in 1910 and the first thirty families arrive that year, lodging in Homestead while their houses are built. Edward Stiling advertises it weekly in Detroit newspapers in 1911. The colony takes the name Florida City at incorporation on 29 December 1914.</t>
  </si>
  <si>
    <t xml:space="preserve">anderson-store</t>
  </si>
  <si>
    <t xml:space="preserve">William Anderson General Merchandise Store</t>
  </si>
  <si>
    <t xml:space="preserve">pioneer general store</t>
  </si>
  <si>
    <t xml:space="preserve">Gathering place</t>
  </si>
  <si>
    <t xml:space="preserve">open</t>
  </si>
  <si>
    <t xml:space="preserve">T14</t>
  </si>
  <si>
    <t xml:space="preserve">William Anderson opens a general store at Silver Palm in 1911 that serves the farming families of the Redland district. It survives the 1926 hurricane and Hurricane Andrew and is preserved beside the Silver Palm Schoolhouse.</t>
  </si>
  <si>
    <t xml:space="preserve">homestead-incorporation</t>
  </si>
  <si>
    <t xml:space="preserve">Homestead incorporates, 1913</t>
  </si>
  <si>
    <t xml:space="preserve">event</t>
  </si>
  <si>
    <t xml:space="preserve">incorporation</t>
  </si>
  <si>
    <t xml:space="preserve">historical</t>
  </si>
  <si>
    <t xml:space="preserve">T45 T1</t>
  </si>
  <si>
    <t xml:space="preserve">The Town of Homestead incorporates in 1913, the second municipality in Dade County after Miami. Historic South Dade dates the charter to 27 January 1913 and Wikipedia to 8 February 1913. The 1920 Census counts 1,307 people.</t>
  </si>
  <si>
    <t xml:space="preserve">florida-city-incorporation</t>
  </si>
  <si>
    <t xml:space="preserve">Florida City incorporates, 1914</t>
  </si>
  <si>
    <t xml:space="preserve">T2 T42</t>
  </si>
  <si>
    <t xml:space="preserve">The Detroit colony incorporates as Florida City on 29 December 1914. The town has an ice plant supplying electricity by 1915, two years before Homestead. The 1920 Census counts 355 people.</t>
  </si>
  <si>
    <t xml:space="preserve">homestead-town-hall</t>
  </si>
  <si>
    <t xml:space="preserve">Old Homestead Town Hall</t>
  </si>
  <si>
    <t xml:space="preserve">civic hall and museum</t>
  </si>
  <si>
    <t xml:space="preserve">operating</t>
  </si>
  <si>
    <t xml:space="preserve">T45</t>
  </si>
  <si>
    <t xml:space="preserve">address matched against the Census Bureau geocoder</t>
  </si>
  <si>
    <t xml:space="preserve">Architect Harold Hastings Mundy designs the two story town hall built in 1917 by contractor John F. Umphrey for 4,418 dollars, with police, fire and jail below and offices above. The city moves to a new hall in 1975 and the old building reopens as a museum in 1994 after a community campaign stops its demolition.</t>
  </si>
  <si>
    <t xml:space="preserve">41 N Krome Ave, Homestead</t>
  </si>
  <si>
    <t xml:space="preserve">deering-estate</t>
  </si>
  <si>
    <t xml:space="preserve">Deering Estate</t>
  </si>
  <si>
    <t xml:space="preserve">historic estate and county park</t>
  </si>
  <si>
    <t xml:space="preserve">T34 A53 A54</t>
  </si>
  <si>
    <t xml:space="preserve">The 444 acre estate on Old Cutler Road combines the 1900 Richmond Cottage and the 1922 Stone House. After the death of Deering's daughter in 1982 the state buys the land in 1985 for 22.5 million dollars and Miami-Dade Parks runs it; it is listed on the National Register in 1986. Hurricane Andrew's surge of more than 16 feet wrecks it in 1992 and restoration takes seven years and 7.2 million dollars before it reopens in 1999.</t>
  </si>
  <si>
    <t xml:space="preserve">16701 SW 72 Ave, Palmetto Bay, 444 acres</t>
  </si>
  <si>
    <t xml:space="preserve">land-boom-1920s</t>
  </si>
  <si>
    <t xml:space="preserve">1920s land boom in South Dade</t>
  </si>
  <si>
    <t xml:space="preserve">South Dade (corridor wide)</t>
  </si>
  <si>
    <t xml:space="preserve">real estate boom</t>
  </si>
  <si>
    <t xml:space="preserve">T30 T61 T41</t>
  </si>
  <si>
    <t xml:space="preserve">corridor cluster (spans the whole area)</t>
  </si>
  <si>
    <t xml:space="preserve">The Florida land boom reaches South Dade in 1924 and 1925: the Town of Tenalla is platted in the Franjo area with Franjo Park in 1924, Leisure City is platted on 2,300 acres for retirees, and James Sottile forms the Cadillac Development Corporation in 1925. The 1926 hurricane ends the boom and Saga Bay is not built on the Tenalla lands until 1972.</t>
  </si>
  <si>
    <t xml:space="preserve">tenalla</t>
  </si>
  <si>
    <t xml:space="preserve">Town of Tenalla</t>
  </si>
  <si>
    <t xml:space="preserve">plan</t>
  </si>
  <si>
    <t xml:space="preserve">boom era town plat</t>
  </si>
  <si>
    <t xml:space="preserve">dissolved 1972</t>
  </si>
  <si>
    <t xml:space="preserve">T30</t>
  </si>
  <si>
    <t xml:space="preserve">The Town of Tenalla is planned in 1924 in the Franjo area of today's Cutler Bay and includes Franjo Park, the first planned park in the area. The plat is never built out and Saga Bay is developed in 1972 as a replat of Tenalla Ocean Farms.</t>
  </si>
  <si>
    <t xml:space="preserve">hurricane-1926</t>
  </si>
  <si>
    <t xml:space="preserve">1926 Great Miami hurricane</t>
  </si>
  <si>
    <t xml:space="preserve">hurricane</t>
  </si>
  <si>
    <t xml:space="preserve">T14 T10 T47</t>
  </si>
  <si>
    <t xml:space="preserve">The September 1926 hurricane causes tremendous damage through the Redland, destroys packing houses at Goulds and ends the Miami building boom, sending families such as the Knauses back to farming. South Dade's 1920s land boom does not recover before the Depression.</t>
  </si>
  <si>
    <t xml:space="preserve">hurricane-1935</t>
  </si>
  <si>
    <t xml:space="preserve">1935 Labor Day hurricane</t>
  </si>
  <si>
    <t xml:space="preserve">T38 T31</t>
  </si>
  <si>
    <t xml:space="preserve">outside cluster (based outside the South Dade frame)</t>
  </si>
  <si>
    <t xml:space="preserve">The category 5 Labor Day hurricane of 1935 washes away more than 40 miles of the Overseas Railroad in the Middle Keys, beyond the Florida East Coast Railway's means to repair. The railroad that made Homestead the mainland gateway to the Keys ends there and the road takes its place.</t>
  </si>
  <si>
    <t xml:space="preserve">richmond-nas</t>
  </si>
  <si>
    <t xml:space="preserve">Naval Air Station Richmond</t>
  </si>
  <si>
    <t xml:space="preserve">station</t>
  </si>
  <si>
    <t xml:space="preserve">wartime blimp base</t>
  </si>
  <si>
    <t xml:space="preserve">closed 1945</t>
  </si>
  <si>
    <t xml:space="preserve">A50 A52 T39 T7 T40</t>
  </si>
  <si>
    <t xml:space="preserve">former station site, now Zoo Miami and the railroad museum, located on OpenStreetMap</t>
  </si>
  <si>
    <t xml:space="preserve">The Navy buys 2,000 acres from the Richmond Timber Company in 1942 and builds three wooden blimp hangars, the second largest airship base in the country. The hurricane of 15 September 1945 starts a fire that destroys the hangars, the blimps, 366 planes and 150 cars. The land later holds the University of Miami South Campus, the Gold Coast Railroad Museum from 1956 and Zoo Miami, and 800 acres of Martin's tract go to the federal government.</t>
  </si>
  <si>
    <t xml:space="preserve">2,000 acres</t>
  </si>
  <si>
    <t xml:space="preserve">hurricane-1945</t>
  </si>
  <si>
    <t xml:space="preserve">1945 hurricane</t>
  </si>
  <si>
    <t xml:space="preserve">T39 T37 T40</t>
  </si>
  <si>
    <t xml:space="preserve">The hurricane of 15 September 1945 burns out Naval Air Station Richmond with its hangars and aircraft, forces the inactivation of Homestead Army Air Field until 1954 and destroys Frank Martin's papaya crop on the land that becomes Richmond Heights.</t>
  </si>
  <si>
    <t xml:space="preserve">perrine-1948</t>
  </si>
  <si>
    <t xml:space="preserve">Perrine incorporates and dissolves, 1948</t>
  </si>
  <si>
    <t xml:space="preserve">short lived municipality</t>
  </si>
  <si>
    <t xml:space="preserve">T5</t>
  </si>
  <si>
    <t xml:space="preserve">Perrine incorporates in 1948 with the white side east of the railroad and the Black side to the west. When a Black candidate stands for mayor the white led city seeks dissolution, which is complete by May 1948. The split survives in the 2000 Census as East Perrine and West Perrine CDPs.</t>
  </si>
  <si>
    <t xml:space="preserve">cutler-ridge</t>
  </si>
  <si>
    <t xml:space="preserve">Cutler Ridge</t>
  </si>
  <si>
    <t xml:space="preserve">postwar suburb and former CDP</t>
  </si>
  <si>
    <t xml:space="preserve">Wrecked by Andrew, rebuilt</t>
  </si>
  <si>
    <t xml:space="preserve">dissolved 2005</t>
  </si>
  <si>
    <t xml:space="preserve">rebuilt or replaced</t>
  </si>
  <si>
    <t xml:space="preserve">T33 T30 T3</t>
  </si>
  <si>
    <t xml:space="preserve">Cutler Ridge is platted from 1954 to 1958 and named for Dr William Cutler and the limestone ridge, followed by Whispering Pines in 1956, Bel Aire from 1957, Saga Bay in 1972 and Lakes by the Bay in 1983. Hurricane Andrew makes landfall near Cutler Ridge in 1992 and leaves the area in almost total destruction. The Cutler Ridge CDP becomes the Town of Cutler Bay in 2005, though many residents keep the old name.</t>
  </si>
  <si>
    <t xml:space="preserve">saga-bay</t>
  </si>
  <si>
    <t xml:space="preserve">Saga Bay</t>
  </si>
  <si>
    <t xml:space="preserve">1970s subdivision</t>
  </si>
  <si>
    <t xml:space="preserve">X34</t>
  </si>
  <si>
    <t xml:space="preserve">Saga Bay is replatted in 1972 from part of the 1924 Tenalla Ocean Farms subdivision, which stretched from Ingraham Highway almost to Biscayne Bay. It lies within the Town of Cutler Bay, incorporated in 2005, and the town maintains Saga Bay Park and Saga Lake Park there.</t>
  </si>
  <si>
    <t xml:space="preserve">andrew</t>
  </si>
  <si>
    <t xml:space="preserve">Hurricane Andrew</t>
  </si>
  <si>
    <t xml:space="preserve">category 5 hurricane landfall</t>
  </si>
  <si>
    <t xml:space="preserve">Andrew affected</t>
  </si>
  <si>
    <t xml:space="preserve">T36 T37</t>
  </si>
  <si>
    <t xml:space="preserve">Hurricane Andrew makes landfall at Elliott Key and then near Homestead early on 24 August 1992 with winds of about 165 mph and a pressure of 922 mb. It destroys more than 63,500 houses and damages more than 124,000 others in Dade County, leaves about 175,000 people homeless and causes about 25.3 billion dollars of damage in Florida in 1992 dollars. Most of the 2,000 buildings at Homestead Air Force Base are severely damaged, four of five Naranja Lakes condominium buildings are destroyed and Florida City loses more than 120 homes.</t>
  </si>
  <si>
    <t xml:space="preserve">65 deaths total, 44 in Florida</t>
  </si>
  <si>
    <t xml:space="preserve">brac-1993</t>
  </si>
  <si>
    <t xml:space="preserve">Homestead AFB realignment, 1993 to 1994</t>
  </si>
  <si>
    <t xml:space="preserve">base closure and realignment decision</t>
  </si>
  <si>
    <t xml:space="preserve">T37 T36</t>
  </si>
  <si>
    <t xml:space="preserve">After Hurricane Andrew wrecks most of the 2,000 buildings at Homestead Air Force Base in 1992 the Air Force recommends closure. The 1993 Base Realignment and Closure Commission instead keeps the field as an Air Force Reserve installation; fighter units return in March 1994 and the 482nd Fighter Wing takes over as host on 1 April 1994. A plan to hand the runway to Miami-Dade County for a joint civil airport is never carried out and the field is redesignated Homestead Air Reserve Base in December 2003.</t>
  </si>
  <si>
    <t xml:space="preserve">palmetto-bay-incorporation</t>
  </si>
  <si>
    <t xml:space="preserve">Palmetto Bay incorporates, 2002</t>
  </si>
  <si>
    <t xml:space="preserve">T57 T58 T4 T32</t>
  </si>
  <si>
    <t xml:space="preserve">The Alliance of Palmetto South Homeowners Association petitions for incorporation in 1995 out of frustration with county services after Hurricane Andrew. After seven years of legal and political challenges the Village of Palmetto Bay incorporates on 10 September 2002 as the county's 33rd municipality, taking in the Cutler CDP and East Perrine.</t>
  </si>
  <si>
    <t xml:space="preserve">cutler-bay-incorporation</t>
  </si>
  <si>
    <t xml:space="preserve">Cutler Bay incorporation vote, 2005</t>
  </si>
  <si>
    <t xml:space="preserve">incorporation vote</t>
  </si>
  <si>
    <t xml:space="preserve">T29 T3</t>
  </si>
  <si>
    <t xml:space="preserve">A 1998 panel discussion starts the campaign, a 2001 feasibility study and Municipal Advisory Committee follow, and on 11 January 2005 voters approve incorporation with 60 percent. On 8 November 2005 voters approve the charter and choose the name Cutler Bay over Cutler Ridge by 1,920 to 1,403. The first council is sworn in on 2 February 2006 and the town builds a police force of 55 sworn officers.</t>
  </si>
  <si>
    <t xml:space="preserve">perrine-henry</t>
  </si>
  <si>
    <t xml:space="preserve">Henry Perrine</t>
  </si>
  <si>
    <t xml:space="preserve">person</t>
  </si>
  <si>
    <t xml:space="preserve">founder or core figure of one node</t>
  </si>
  <si>
    <t xml:space="preserve">People and population</t>
  </si>
  <si>
    <t xml:space="preserve">first documented act on the map</t>
  </si>
  <si>
    <t xml:space="preserve">botanist and land grantee</t>
  </si>
  <si>
    <t xml:space="preserve">T35 T5 T31</t>
  </si>
  <si>
    <t xml:space="preserve">Dr Henry Perrine, born in 1797 and United States consul at Campeche, receives a 36 square mile township grant from Congress in 1838 to introduce tropical plants. He waits out the Second Seminole War at Indian Key and is killed there in the raid of 7 August 1840. His widow has the grant moved to the Biscayne Bay shore and it becomes the Perrine Grant.</t>
  </si>
  <si>
    <t xml:space="preserve">addison-family</t>
  </si>
  <si>
    <t xml:space="preserve">Addison family</t>
  </si>
  <si>
    <t xml:space="preserve">family</t>
  </si>
  <si>
    <t xml:space="preserve">pioneer settlers of Cutler</t>
  </si>
  <si>
    <t xml:space="preserve">T32</t>
  </si>
  <si>
    <t xml:space="preserve">John and Mary Addison arrive on the bay shore in 1864 and build a home; by the 1870s the spot is known as Addison's Landing. It is the first documented settlement in what becomes the town of Cutler and later Palmetto Bay.</t>
  </si>
  <si>
    <t xml:space="preserve">cutler-william</t>
  </si>
  <si>
    <t xml:space="preserve">Dr William C. Cutler</t>
  </si>
  <si>
    <t xml:space="preserve">land buyer and town namesake</t>
  </si>
  <si>
    <t xml:space="preserve">T32 T31 T3</t>
  </si>
  <si>
    <t xml:space="preserve">Dr William C. Cutler of Massachusetts buys 600 acres north of the Perrine Grant in the early 1880s and persuades William Fuzzard to settle there; Fuzzard builds a two story house and the Cutler post office opens in 1883. Cutler visits until his death in 1899. Cutler Ridge, Cutler Bay and Old Cutler Road carry his name.</t>
  </si>
  <si>
    <t xml:space="preserve">richmond-sh</t>
  </si>
  <si>
    <t xml:space="preserve">S. Howard Richmond</t>
  </si>
  <si>
    <t xml:space="preserve">surveyor and innkeeper</t>
  </si>
  <si>
    <t xml:space="preserve">T34 T32</t>
  </si>
  <si>
    <t xml:space="preserve">S. Howard Richmond builds the Richmond Cottage at Cutler as his family home in 1896 and converts it into a 22 room hotel completed in 1900, then described as the most southerly hotel on the United States mainland. Charles Deering buys the inn in 1916 and it becomes part of the Deering Estate.</t>
  </si>
  <si>
    <t xml:space="preserve">brinsell-john</t>
  </si>
  <si>
    <t xml:space="preserve">John Brinsell</t>
  </si>
  <si>
    <t xml:space="preserve">first settler of the Redland</t>
  </si>
  <si>
    <t xml:space="preserve">John Brinsell becomes the first settler in the Redland district in 1897. Pioneer homesteaders clear the pine rockland to grow cabbage, carrots, eggplant, beans and tomatoes, and the roads of the district take the settlers' names.</t>
  </si>
  <si>
    <t xml:space="preserve">krome-william</t>
  </si>
  <si>
    <t xml:space="preserve">William J. Krome</t>
  </si>
  <si>
    <t xml:space="preserve">railroad engineer</t>
  </si>
  <si>
    <t xml:space="preserve">T38 T1</t>
  </si>
  <si>
    <t xml:space="preserve">Flagler sends engineer William J. Krome to survey routes for the Key West extension in 1902 and 1903; Krome rejects the Cape Sable route and recommends the Keys route by Jewfish Creek. He settles at Homestead and Krome Avenue carries his name. He dies in 1929.</t>
  </si>
  <si>
    <t xml:space="preserve">gould-lyman</t>
  </si>
  <si>
    <t xml:space="preserve">Lyman Gould</t>
  </si>
  <si>
    <t xml:space="preserve">railroad employee and namesake</t>
  </si>
  <si>
    <t xml:space="preserve">T10</t>
  </si>
  <si>
    <t xml:space="preserve">The Florida East Coast Railway builds a siding in 1903 on land homesteaded from 1900 and names it Gould's Siding for railroad employee Lyman Gould. The name is shortened to Goulds as packing houses grow up along the Old Dixie Highway.</t>
  </si>
  <si>
    <t xml:space="preserve">flagler</t>
  </si>
  <si>
    <t xml:space="preserve">Henry Flagler</t>
  </si>
  <si>
    <t xml:space="preserve">railroad and land developer</t>
  </si>
  <si>
    <t xml:space="preserve">T38 T31 T30</t>
  </si>
  <si>
    <t xml:space="preserve">Henry Flagler brings the Florida East Coast Railway to Homestead in 1904 and announces the extension to Key West in 1905, which he rides into Key West on 22 January 1912. His Model Land Company, through agent James E. Ingraham, controls the Perrine Grant lands that become Cutler Ridge and Cutler Bay.</t>
  </si>
  <si>
    <t xml:space="preserve">horne-wd</t>
  </si>
  <si>
    <t xml:space="preserve">William D. Horne</t>
  </si>
  <si>
    <t xml:space="preserve">connector (carried know how or capital between two or more nodes)</t>
  </si>
  <si>
    <t xml:space="preserve">merchant and town founder</t>
  </si>
  <si>
    <t xml:space="preserve">T44 T46 T1 A16</t>
  </si>
  <si>
    <t xml:space="preserve">William D. Horne, born in Taylor County in 1875, arrives at the Homestead depot in October 1904 as the first person to buy a lot at the new town site and builds a store with living quarters that serves as supply store, rooming house and first post office. The building becomes the Hotel Redland in 1934. He dies in 1957.</t>
  </si>
  <si>
    <t xml:space="preserve">drake-lumber</t>
  </si>
  <si>
    <t xml:space="preserve">Drake Lumber Company</t>
  </si>
  <si>
    <t xml:space="preserve">employer</t>
  </si>
  <si>
    <t xml:space="preserve">saw mill and lumber company</t>
  </si>
  <si>
    <t xml:space="preserve">closed 1923</t>
  </si>
  <si>
    <t xml:space="preserve">T11</t>
  </si>
  <si>
    <t xml:space="preserve">Gaston Drake's saw mill at Princeton cuts Dade County pine for Miami, the Florida Keys and Cuba and is the town's reason for being. It closes in 1923 when the local timber gives out. The founding year is given as the 1900s by the source used.</t>
  </si>
  <si>
    <t xml:space="preserve">drake-gaston</t>
  </si>
  <si>
    <t xml:space="preserve">Gaston Drake</t>
  </si>
  <si>
    <t xml:space="preserve">lumberman and town founder</t>
  </si>
  <si>
    <t xml:space="preserve">T11 T31</t>
  </si>
  <si>
    <t xml:space="preserve">Gaston Drake founds a depot town on the Florida East Coast Railway in the 1900s and names it Princeton for his alma mater, painting its buildings in the university's colors. His saw mill and lumber company supply Miami, the Keys and Cuba until the local timber gives out in 1923. The exact founding year is not stated in the sources used; 1905 is the railroad era.</t>
  </si>
  <si>
    <t xml:space="preserve">peters-thomas</t>
  </si>
  <si>
    <t xml:space="preserve">Thomas J. Peters</t>
  </si>
  <si>
    <t xml:space="preserve">tomato grower</t>
  </si>
  <si>
    <t xml:space="preserve">T31 T30</t>
  </si>
  <si>
    <t xml:space="preserve">Thomas J. Peters runs a tomato enterprise near today's Eureka Drive and US 1 that is the largest commercial farm in that part of Dade County, with a rail stop called Peters established about 1905. He also plans developments on the Perrine Grant lands.</t>
  </si>
  <si>
    <t xml:space="preserve">stiling-edward</t>
  </si>
  <si>
    <t xml:space="preserve">Edward Stiling</t>
  </si>
  <si>
    <t xml:space="preserve">town promoter and mayor</t>
  </si>
  <si>
    <t xml:space="preserve">T43 T41</t>
  </si>
  <si>
    <t xml:space="preserve">Edward Stiling, born in Ontario in 1860, buys thirteen ten acre tracts from the Tatum Brothers in August 1910, lays out the streets of Detroit and promotes the colony from a Detroit real estate office. He is postmaster from December 1910, finishes Dr Benjamin F. Forrest's term as mayor in 1916 and is elected mayor in 1918 and again in 1938. He dies in Homestead in 1945.</t>
  </si>
  <si>
    <t xml:space="preserve">tatum-brothers</t>
  </si>
  <si>
    <t xml:space="preserve">Tatum Brothers</t>
  </si>
  <si>
    <t xml:space="preserve">Miami land developers</t>
  </si>
  <si>
    <t xml:space="preserve">T41 T42 T45</t>
  </si>
  <si>
    <t xml:space="preserve">Judson, Bethel, Johnson and Smiley Tatum run the Miami Land and Development Company from 1902 and subdivide 35 sections of South Dade land. They found the Detroit colony in 1910 that becomes Florida City and record its plat in March 1916.</t>
  </si>
  <si>
    <t xml:space="preserve">tatum-russell</t>
  </si>
  <si>
    <t xml:space="preserve">Russell F. Tatum</t>
  </si>
  <si>
    <t xml:space="preserve">first mayor of Homestead</t>
  </si>
  <si>
    <t xml:space="preserve">Russell F. Tatum, a lawyer and real estate company owner, serves as the first mayor when the Town of Homestead incorporates on 27 January 1913. Early councils meet in Tatum's real estate office on Railroad Avenue until the town hall opens in 1917 on his Commerce Addition.</t>
  </si>
  <si>
    <t xml:space="preserve">sottile-james</t>
  </si>
  <si>
    <t xml:space="preserve">James Sottile</t>
  </si>
  <si>
    <t xml:space="preserve">farmer, banker and land developer</t>
  </si>
  <si>
    <t xml:space="preserve">T41 A21</t>
  </si>
  <si>
    <t xml:space="preserve">Sicilian immigrant James Sottile, in the United States from 1899 and a citizen from 1909, establishes South Dade Farms and the South Dade Farmers Bank at Florida City. He moves to Miami in 1924, forms the Cadillac Development Corporation in 1925 during the land boom and advertises farm leases from 1936. The founding year of the farms is not stated in the source used.</t>
  </si>
  <si>
    <t xml:space="preserve">martin-frank</t>
  </si>
  <si>
    <t xml:space="preserve">Captain Frank C. Martin</t>
  </si>
  <si>
    <t xml:space="preserve">Pan American pilot and community founder</t>
  </si>
  <si>
    <t xml:space="preserve">T40 T7</t>
  </si>
  <si>
    <t xml:space="preserve">Frank Crawford Martin, a Pan American pilot, buys about 3,000 acres of farmland beside the wartime Richmond blimp base in 1949 and plats Richmond Heights as a community for returning Black veterans, with homes from 8,030 dollars and 25 dollar down payments. He donates land for the school, churches and a park and dies in a road accident near Lake Placid in May 1951 when the community has 457 homes; E. J. Pollock resumes construction in 1952.</t>
  </si>
  <si>
    <t xml:space="preserve">blumberg-david</t>
  </si>
  <si>
    <t xml:space="preserve">David Blumberg and Miracle Development Corporation</t>
  </si>
  <si>
    <t xml:space="preserve">developer</t>
  </si>
  <si>
    <t xml:space="preserve">serial developer (two or more named projects)</t>
  </si>
  <si>
    <t xml:space="preserve">subdivision and mall developer</t>
  </si>
  <si>
    <t xml:space="preserve">David Blumberg's Miracle Development Corporation is the major developer of Cutler Ridge, platting sections 1 to 7 from 1954 to 1958 on the old Perrine Grant lands. Blumberg also owns and develops the Cutler Ridge Mall that opens in 1977 and is later renamed Southland Mall.</t>
  </si>
  <si>
    <t xml:space="preserve">knaus-family</t>
  </si>
  <si>
    <t xml:space="preserve">Knaus family and Knaus Berry Farm</t>
  </si>
  <si>
    <t xml:space="preserve">farm stand and bakery</t>
  </si>
  <si>
    <t xml:space="preserve">T47 T48 A2 A3</t>
  </si>
  <si>
    <t xml:space="preserve">Jess Knaus moves to Miami in 1924 and returns to farming after the 1926 hurricane ends the building boom; his sons Russell and Ray start raising strawberries about 1954 and open Knaus Berry Farm in 1956 on SW 248th Street. After nearly seven decades the family sells in 2025 to new owners led by Joel White, who reopen the stand in December 2025 at 16790 SW 177th Avenue with the family as consultants. The farm operates seasonally from late fall to spring.</t>
  </si>
  <si>
    <t xml:space="preserve">16790 SW 177 Ave (from December 2025)</t>
  </si>
  <si>
    <t xml:space="preserve">burr-family</t>
  </si>
  <si>
    <t xml:space="preserve">Burr family and Burr's Berry Farm</t>
  </si>
  <si>
    <t xml:space="preserve">documented role, no personnel move</t>
  </si>
  <si>
    <t xml:space="preserve">strawberry farm and stand</t>
  </si>
  <si>
    <t xml:space="preserve">closed</t>
  </si>
  <si>
    <t xml:space="preserve">T49</t>
  </si>
  <si>
    <t xml:space="preserve">The Burr family farms in Florida from 1876 and Charles Raymond Burr, known as the Strawberry King, plants his first berry crop at 12741 SW 216th Street in 1960. The seasonal stand sells strawberries, milkshakes and jams from December to April. The stand is reported closed to the public after a century of family farming; the closing year is not stated.</t>
  </si>
  <si>
    <t xml:space="preserve">12741 SW 216 St</t>
  </si>
  <si>
    <t xml:space="preserve">wallace-otis</t>
  </si>
  <si>
    <t xml:space="preserve">Otis T. Wallace</t>
  </si>
  <si>
    <t xml:space="preserve">mayor of Florida City 1984 to 2026</t>
  </si>
  <si>
    <t xml:space="preserve">T51 T41 T52</t>
  </si>
  <si>
    <t xml:space="preserve">Otis Wallace organizes a voter registration drive in 1976 and wins a commission seat, then in 1984 at 32 becomes Florida City's first Black mayor when the city elects its first majority Black commission. He serves 42 years without term limits, during which the city's population doubles, and retires in early 2026.</t>
  </si>
  <si>
    <t xml:space="preserve">flinn-eugene</t>
  </si>
  <si>
    <t xml:space="preserve">Eugene Flinn Jr</t>
  </si>
  <si>
    <t xml:space="preserve">founding mayor of Palmetto Bay</t>
  </si>
  <si>
    <t xml:space="preserve">T4 T57</t>
  </si>
  <si>
    <t xml:space="preserve">Eugene Flinn Jr is the inaugural mayor of Palmetto Bay at incorporation in 2002 and is elected mayor again in December 2014, as reported by the South Dade News Leader.</t>
  </si>
  <si>
    <t xml:space="preserve">schnebly-family</t>
  </si>
  <si>
    <t xml:space="preserve">Schnebly family and Schnebly Redland's Winery</t>
  </si>
  <si>
    <t xml:space="preserve">tropical fruit winery and brewery</t>
  </si>
  <si>
    <t xml:space="preserve">T50 A6 A7</t>
  </si>
  <si>
    <t xml:space="preserve">Peter and Denisse Schnebly begin making wine from their tropical fruit in the fall of 2003 and open Schnebly Redland's Winery at 30205 SW 217th Avenue, the first winery in Miami-Dade County. It makes mango, guava, lychee, passion fruit and carambola wines and later adds a brewery.</t>
  </si>
  <si>
    <t xml:space="preserve">30205 SW 217 Ave</t>
  </si>
  <si>
    <t xml:space="preserve">cosgrove-john</t>
  </si>
  <si>
    <t xml:space="preserve">John F. Cosgrove</t>
  </si>
  <si>
    <t xml:space="preserve">first mayor of Cutler Bay</t>
  </si>
  <si>
    <t xml:space="preserve">T56 T29</t>
  </si>
  <si>
    <t xml:space="preserve">John Cosgrove, born in 1949, represents the 119th district in the Florida House from 1986 to 2000 and is the Democratic nominee for state treasurer in 2000. He is elected the first mayor of Cutler Bay in January 2006 and dies on 19 April 2006 after an appendectomy in Zimbabwe. A stretch of the Turnpike's Homestead Extension is named the John F. Cosgrove Highway in 2007.</t>
  </si>
  <si>
    <t xml:space="preserve">meerbott-tim</t>
  </si>
  <si>
    <t xml:space="preserve">Tim Meerbott</t>
  </si>
  <si>
    <t xml:space="preserve">mayor of Cutler Bay</t>
  </si>
  <si>
    <t xml:space="preserve">Tim Meerbott sits on Cutler Bay's first town council sworn in on 2 February 2006 alongside Mayor John Cosgrove, Vice Mayor Paul Vrooman, Peggy Bell and Ernie Sochin. He is elected mayor in November 2018 and holds the office at the cutoff.</t>
  </si>
  <si>
    <t xml:space="preserve">pop-2010</t>
  </si>
  <si>
    <t xml:space="preserve">2010 Census: 191,276 people in eight ZCTAs</t>
  </si>
  <si>
    <t xml:space="preserve">decennial census count</t>
  </si>
  <si>
    <t xml:space="preserve">P1 P2 P3 P4 P5 P6 P7 P8 P16 P17</t>
  </si>
  <si>
    <t xml:space="preserve">The 2010 Census counts 191,276 people in the eight ZIP Code Tabulation Areas (ZCTAs) 33030, 33031, 33032, 33033, 33034, 33035, 33170 and 33189 (Homestead, Redland, Princeton and Naranja, Leisure City, Florida City, south Homestead, Goulds and east Cutler Bay). Source table is the 2010 Census Summary File 1 total population by ZCTA. The 33032 ZCTA (Princeton and Naranja) holds 34,088 of them.</t>
  </si>
  <si>
    <t xml:space="preserve">33030 34,110; 33031 5,859; 33032 34,088; 33033 49,028; 33034 18,613; 33035 13,497; 33170 12,253; 33189 23,828</t>
  </si>
  <si>
    <t xml:space="preserve">bell-lynda</t>
  </si>
  <si>
    <t xml:space="preserve">Lynda Bell</t>
  </si>
  <si>
    <t xml:space="preserve">Homestead mayor then county commissioner</t>
  </si>
  <si>
    <t xml:space="preserve">Low</t>
  </si>
  <si>
    <t xml:space="preserve">T59</t>
  </si>
  <si>
    <t xml:space="preserve">Lynda Bell is the Republican incumbent for County Commission District 8 when she loses to Daniella Levine Cava in 2014. She is reported to have been mayor of Homestead before her 2010 election to the commission; that earlier tenure is not confirmed by the sources used here. She later runs for the Florida House in 2016 and 2019.</t>
  </si>
  <si>
    <t xml:space="preserve">levine-cava</t>
  </si>
  <si>
    <t xml:space="preserve">Daniella Levine Cava</t>
  </si>
  <si>
    <t xml:space="preserve">county commissioner then county mayor</t>
  </si>
  <si>
    <t xml:space="preserve">Daniella Levine Cava defeats incumbent Lynda Bell for County Commission District 8, the South Dade seat including Homestead and the farm belt, in 2014 with 52 percent and serves from November 2014 to November 2020. She wins the county mayoralty in November 2020 with 54 percent and is re elected in 2024 with about 58 percent.</t>
  </si>
  <si>
    <t xml:space="preserve">pop-2015</t>
  </si>
  <si>
    <t xml:space="preserve">ACS 2011 to 2015: 214,667 people in eight ZCTAs</t>
  </si>
  <si>
    <t xml:space="preserve">ACS five year estimate</t>
  </si>
  <si>
    <t xml:space="preserve">P1 P2 P3 P4 P5 P6 P7 P8</t>
  </si>
  <si>
    <t xml:space="preserve">The American Community Survey five year estimate for 2011 to 2015 (table B01003) puts 214,667 people in the eight ZIP Code Tabulation Areas (ZCTAs) 33030, 33031, 33032, 33033, 33034, 33035, 33170 and 33189. That is 23,391 above the 2010 count. The 33032 ZCTA grows fastest, from 34,088 in 2010 to 40,961.</t>
  </si>
  <si>
    <t xml:space="preserve">33030 34,645; 33031 7,436; 33032 40,961; 33033 55,392; 33034 21,946; 33035 15,158; 33170 13,308; 33189 25,821</t>
  </si>
  <si>
    <t xml:space="preserve">pop-2019</t>
  </si>
  <si>
    <t xml:space="preserve">ACS 2015 to 2019: 228,709 people in eight ZCTAs</t>
  </si>
  <si>
    <t xml:space="preserve">The ACS 2015 to 2019 five year estimate (table B01003) puts 228,709 people in the eight ZIP Code Tabulation Areas (ZCTAs) 33030, 33031, 33032, 33033, 33034, 33035, 33170 and 33189. Growth slows to about 3,500 a year over the 2015 to 2019 window. The 33032 ZCTA passes 50,000.</t>
  </si>
  <si>
    <t xml:space="preserve">33030 35,303; 33031 7,124; 33032 50,135; 33033 58,427; 33034 22,142; 33035 16,159; 33170 14,121; 33189 25,298</t>
  </si>
  <si>
    <t xml:space="preserve">losner-steve</t>
  </si>
  <si>
    <t xml:space="preserve">Steve Losner</t>
  </si>
  <si>
    <t xml:space="preserve">mayor of Homestead</t>
  </si>
  <si>
    <t xml:space="preserve">T53 T54 T55</t>
  </si>
  <si>
    <t xml:space="preserve">Steve Losner, a lawyer and fourth generation Homestead resident, serves six years as vice mayor before winning the mayor's office in 2019. He is re elected in a November 2021 runoff over Elvis Maldonado by 1,693 to 1,635 and wins a third term in November 2025 with 60 percent against Julio Guzman, the first four year mayoral term. His campaigns stress the downtown Homestead Station project and limits on overdevelopment.</t>
  </si>
  <si>
    <t xml:space="preserve">pop-2020</t>
  </si>
  <si>
    <t xml:space="preserve">2020 Census: 250,355 people in eight ZCTAs</t>
  </si>
  <si>
    <t xml:space="preserve">P1 P2 P3 P4 P5 P6 P7 P8 P18 P19</t>
  </si>
  <si>
    <t xml:space="preserve">The 2020 Census counts 250,355 people in the eight ZIP Code Tabulation Areas (ZCTAs) 33030, 33031, 33032, 33033, 33034, 33035, 33170 and 33189, a gain of 59,079 over 2010 or about 5,900 a year. Source table is the 2020 Census Demographic and Housing Characteristics total population by ZCTA. The 33032 ZCTA (58,727) and 33033 ZCTA (66,871) account for 42,482 of the gain.</t>
  </si>
  <si>
    <t xml:space="preserve">33030 36,776; 33031 6,560; 33032 58,727; 33033 66,871; 33034 22,850; 33035 18,065; 33170 14,908; 33189 25,598</t>
  </si>
  <si>
    <t xml:space="preserve">mcghee-kionne</t>
  </si>
  <si>
    <t xml:space="preserve">Kionne McGhee</t>
  </si>
  <si>
    <t xml:space="preserve">county commissioner District 9</t>
  </si>
  <si>
    <t xml:space="preserve">T60</t>
  </si>
  <si>
    <t xml:space="preserve">Kionne McGhee, born in 1977, represents Florida House District 117, which covers Richmond Heights, Goulds and Florida City, from 2012 to 2020. In 2020 he wins County Commission District 9, the seat vacated by term limited Dennis Moss.</t>
  </si>
  <si>
    <t xml:space="preserve">pop-2021</t>
  </si>
  <si>
    <t xml:space="preserve">ACS 2017 to 2021: 245,304 people in eight ZCTAs</t>
  </si>
  <si>
    <t xml:space="preserve">The ACS 2017 to 2021 five year estimate (table B01003) puts 245,304 people in the eight ZIP Code Tabulation Areas (ZCTAs) 33030, 33031, 33032, 33033, 33034, 33035, 33170 and 33189. It is the first ACS vintage to use 2020 Census based population controls, which is why the figure jumps 13,550 over the 2016 to 2020 vintage of 231,754.</t>
  </si>
  <si>
    <t xml:space="preserve">33030 37,225; 33031 9,190; 33032 54,545; 33033 67,265; 33034 23,044; 33035 16,127; 33170 13,788; 33189 24,120</t>
  </si>
  <si>
    <t xml:space="preserve">pop-2022</t>
  </si>
  <si>
    <t xml:space="preserve">ACS 2018 to 2022: 249,159 people in eight ZCTAs</t>
  </si>
  <si>
    <t xml:space="preserve">P1 P2 P3 P4 P5 P6 P7 P8 P9</t>
  </si>
  <si>
    <t xml:space="preserve">The ACS 2018 to 2022 five year estimate (table B01003) puts 249,159 people in the eight ZIP Code Tabulation Areas (ZCTAs) 33030, 33031, 33032, 33033, 33034, 33035, 33170 and 33189.</t>
  </si>
  <si>
    <t xml:space="preserve">33030 36,405; 33031 7,692; 33032 57,327; 33033 68,121; 33034 23,774; 33035 16,788; 33170 14,477; 33189 24,575</t>
  </si>
  <si>
    <t xml:space="preserve">cunningham-karyn</t>
  </si>
  <si>
    <t xml:space="preserve">Karyn Cunningham</t>
  </si>
  <si>
    <t xml:space="preserve">mayor of Palmetto Bay</t>
  </si>
  <si>
    <t xml:space="preserve">T58</t>
  </si>
  <si>
    <t xml:space="preserve">Karyn Cunningham is mayor of Palmetto Bay in 2022 when the village marks twenty years, with Nick Marano as village manager. The year given is the year of the source; her first election year is not stated in the sources used.</t>
  </si>
  <si>
    <t xml:space="preserve">pop-2023</t>
  </si>
  <si>
    <t xml:space="preserve">ACS 2019 to 2023: 255,123 people in eight ZCTAs</t>
  </si>
  <si>
    <t xml:space="preserve">The ACS 2019 to 2023 five year estimate (table B01003) puts 255,123 people in the eight ZIP Code Tabulation Areas (ZCTAs) 33030, 33031, 33032, 33033, 33034, 33035, 33170 and 33189. The 33032 ZCTA reaches 62,021, up 4,694 on the prior vintage, the largest single ZCTA move in the series.</t>
  </si>
  <si>
    <t xml:space="preserve">33030 35,957; 33031 7,795; 33032 62,021; 33033 69,075; 33034 22,129; 33035 18,756; 33170 14,763; 33189 24,627</t>
  </si>
  <si>
    <t xml:space="preserve">pop-2024</t>
  </si>
  <si>
    <t xml:space="preserve">ACS 2020 to 2024: 265,396 people in eight ZCTAs</t>
  </si>
  <si>
    <t xml:space="preserve">P1 P2 P3 P4 P5 P6 P7 P8 P15</t>
  </si>
  <si>
    <t xml:space="preserve">The ACS 2020 to 2024 five year estimate (table B01003) puts 265,396 people in the eight ZIP Code Tabulation Areas 33030, 33031, 33032, 33033, 33034, 33035, 33170 and 33189, 10,273 above the prior vintage and 74,120 above the 2010 Census. It is the latest published figure for this geography and the one the map uses; the 33032 ZCTA (65,132) has nearly doubled since 2010.</t>
  </si>
  <si>
    <t xml:space="preserve">33030 37,678; 33031 7,323; 33032 65,132; 33033 71,458; 33034 23,823; 33035 17,202; 33170 16,652; 33189 26,128</t>
  </si>
  <si>
    <t xml:space="preserve">thompson-charlotte</t>
  </si>
  <si>
    <t xml:space="preserve">Charlotte Thompson</t>
  </si>
  <si>
    <t xml:space="preserve">mayor of Florida City</t>
  </si>
  <si>
    <t xml:space="preserve">T52 T51</t>
  </si>
  <si>
    <t xml:space="preserve">Charlotte Thompson, a former Florida Highway Patrol lieutenant, wins the Florida City mayoral election of February 2026 with nearly 40 percent of the vote in a field of four, the first new mayor since 1984. About 1,000 of 5,000 registered voters take part.</t>
  </si>
  <si>
    <t xml:space="preserve">brooks-tropicals</t>
  </si>
  <si>
    <t xml:space="preserve">Brooks Tropicals</t>
  </si>
  <si>
    <t xml:space="preserve">Employment anchors</t>
  </si>
  <si>
    <t xml:space="preserve">tropical fruit grower and packer</t>
  </si>
  <si>
    <t xml:space="preserve">J45</t>
  </si>
  <si>
    <t xml:space="preserve">address matched against OpenStreetMap</t>
  </si>
  <si>
    <t xml:space="preserve">Charlie Brooks and his son Dick begin growing in the Redland in the early 1900s and in 1928 Dick Brooks ships refrigerated avocados to New York, the date the company treats as its start in the national trade. Pal Brooks enters the business in the 1960s and leads it today. A packing house fire in 1988 and Hurricane Andrew in 1992 both force rebuilding. The company markets SlimCado avocados, Caribbean Red papaya, starfruit and about twenty other tropical crops from South Dade, the Florida west coast and Latin America.</t>
  </si>
  <si>
    <t xml:space="preserve">headquarters 18400 SW 256th Street, Homestead</t>
  </si>
  <si>
    <t xml:space="preserve">homestead-hospital</t>
  </si>
  <si>
    <t xml:space="preserve">Baptist Health Homestead Hospital</t>
  </si>
  <si>
    <t xml:space="preserve">community hospital</t>
  </si>
  <si>
    <t xml:space="preserve">J9 J10</t>
  </si>
  <si>
    <t xml:space="preserve">Opens in 1940 as the ten bed James Archer Smith Hospital. South Miami Hospital buys it in 1990, renames it Homestead Hospital in 1991 and it joins Baptist Health in the mid 1990s. The hospital closes for two weeks after Hurricane Andrew in 1992 while a National Guard field hospital operates on site. A new campus at 975 Baptist Way opens in 2007 and the hospital holds 147 beds.</t>
  </si>
  <si>
    <t xml:space="preserve">147 beds; 975 Baptist Way, Homestead</t>
  </si>
  <si>
    <t xml:space="preserve">harb</t>
  </si>
  <si>
    <t xml:space="preserve">Homestead Air Reserve Base</t>
  </si>
  <si>
    <t xml:space="preserve">air force reserve base, 482nd Fighter Wing</t>
  </si>
  <si>
    <t xml:space="preserve">J1 J2 J3 J66</t>
  </si>
  <si>
    <t xml:space="preserve">Opens on 16 September 1942 as Homestead Army Air Field and reopens as Homestead Air Force Base in February 1955 (Wikipedia gives 1 February, the base history gives 8 February). Hurricane Andrew destroys most of the base in August 1992 and the Air Force reopens it in March 1994 as a reserve installation under the 482nd Fighter Wing, redesignated Homestead Air Reserve Station on 1 April 1994 and Homestead Air Reserve Base on 17 December 2003. The 1995 base closure round removes it from the closure list on 22 June 1995 after local lobbying. The base reports about 3,000 personnel and a $364 million local economic impact for fiscal 2023.</t>
  </si>
  <si>
    <t xml:space="preserve">about 3,000 employees including 1,300 traditional reservists; $364 million FY2023 economic impact; 1,400 indirect jobs (base fact sheet, February 2024)</t>
  </si>
  <si>
    <t xml:space="preserve">alger-farms</t>
  </si>
  <si>
    <t xml:space="preserve">Alger Farms</t>
  </si>
  <si>
    <t xml:space="preserve">sweet corn and snap bean grower</t>
  </si>
  <si>
    <t xml:space="preserve">J49</t>
  </si>
  <si>
    <t xml:space="preserve">Mason W. Alger founds the farm in 1944 after years of traveling between Massachusetts and Florida and settling in Homestead. The family company specializes in fresh winter sweet corn, snap beans and landscape materials and remains family run.</t>
  </si>
  <si>
    <t xml:space="preserve">accursio-farms</t>
  </si>
  <si>
    <t xml:space="preserve">Sam S. Accursio and Sons Farms</t>
  </si>
  <si>
    <t xml:space="preserve">vegetable grower and packer</t>
  </si>
  <si>
    <t xml:space="preserve">J48</t>
  </si>
  <si>
    <t xml:space="preserve">Sam Accursio Sr moves from Boston to Florida City and starts farming five acres of pickles in 1948. The family operation grows to about 2,000 acres in Miami-Dade County by 2013 and runs a packing house and the Sam and Philly's U Pick and market on Krome Avenue. The Dade County Farm Bureau names the Accursios Farm Family of the Year in October 2013.</t>
  </si>
  <si>
    <t xml:space="preserve">about 2,000 acres farmed (2013)</t>
  </si>
  <si>
    <t xml:space="preserve">southland-mall</t>
  </si>
  <si>
    <t xml:space="preserve">Southland Mall</t>
  </si>
  <si>
    <t xml:space="preserve">regional shopping mall</t>
  </si>
  <si>
    <t xml:space="preserve">J15 J16 J17 J18 G46</t>
  </si>
  <si>
    <t xml:space="preserve">Opens in 1960 as Cutler Ridge Shopping Center and grows into the enclosed Cutler Ridge Mall with a grand reopening in 1978 under developer DeBartolo. Hurricane Andrew nearly destroys it in August 1992 and only the Sears survives from the original center when it reopens in 1993. The mall is renamed Southland Mall in November 2003. Electra America, American Landmark and BH Group buy the 80 acre site in May 2022 for a reported $100 million and break ground on the Southplace City Center redevelopment on 27 February 2025.</t>
  </si>
  <si>
    <t xml:space="preserve">80 acre site at 20505 South Dixie Highway; anchors Macy's and JCPenney</t>
  </si>
  <si>
    <t xml:space="preserve">jc-tropicals</t>
  </si>
  <si>
    <t xml:space="preserve">J and C Tropicals</t>
  </si>
  <si>
    <t xml:space="preserve">tropical fruit and vegetable grower and importer</t>
  </si>
  <si>
    <t xml:space="preserve">J50</t>
  </si>
  <si>
    <t xml:space="preserve">Nibaldo Capote founds the company in 1965 after emigrating from Cuba, starting with five acres of boniato. The second and third generation Capotes run it today as a grower, importer and marketer of more than 70 tropical fruits and vegetables from ten countries.</t>
  </si>
  <si>
    <t xml:space="preserve">turkey-point</t>
  </si>
  <si>
    <t xml:space="preserve">Turkey Point Power Plant</t>
  </si>
  <si>
    <t xml:space="preserve">FPL nuclear and gas generating station</t>
  </si>
  <si>
    <t xml:space="preserve">J6 J7 J8</t>
  </si>
  <si>
    <t xml:space="preserve">Florida Power and Light opens oil and gas units 1 and 2 in April 1967 and April 1968 and nuclear units 3 and 4 in December 1972 and September 1973 on a 3,300 acre site south of Homestead. Hurricane Andrew hits the plant directly in August 1992, destroying raw water tanks and cracking a smokestack without damaging the nuclear containments. Unit 5, a gas combined cycle plant, opens in 2007 and the nuclear units hold licenses to 2052 and 2053. FPL reports about 700 direct jobs at the plant.</t>
  </si>
  <si>
    <t xml:space="preserve">about 700 direct jobs and $543 million annual local economic impact (FPL fact sheet); about 1,600 MW nuclear output</t>
  </si>
  <si>
    <t xml:space="preserve">dade-ci</t>
  </si>
  <si>
    <t xml:space="preserve">Dade Correctional Institution</t>
  </si>
  <si>
    <t xml:space="preserve">state prison</t>
  </si>
  <si>
    <t xml:space="preserve">J52</t>
  </si>
  <si>
    <t xml:space="preserve">The Florida Department of Corrections opens Dade Correctional Institution in 1976 as a minimum security prison at 19000 SW 377th Street west of Florida City. Designed for 528 inmates, it holds about 1,406. Homestead Correctional Institution, a women's prison, sits next to it.</t>
  </si>
  <si>
    <t xml:space="preserve">capacity 1,406 inmates</t>
  </si>
  <si>
    <t xml:space="preserve">bk-headquarters</t>
  </si>
  <si>
    <t xml:space="preserve">Palmetto Bay Village Center (former Burger King headquarters)</t>
  </si>
  <si>
    <t xml:space="preserve">office campus and redevelopment site</t>
  </si>
  <si>
    <t xml:space="preserve">J42</t>
  </si>
  <si>
    <t xml:space="preserve">Burger King builds its world headquarters on 80 acres at 17777 Old Cutler Road in 1988. Hurricane Andrew damages the campus in 1992, the company returns in 1993 and leaves in 2002, after which the buildings become the Palmetto Bay Village Center office park. A court approved settlement allows 413 apartments, 42 townhomes, a 120 room hotel, 280,000 square feet of retail and 315,000 square feet of office, with 22 acres to be conveyed to the village as park land. Owner Goddard Investment Group lists the site for sale in 2025.</t>
  </si>
  <si>
    <t xml:space="preserve">80 acres; entitlement cap 455 residential units</t>
  </si>
  <si>
    <t xml:space="preserve">mdc-homestead</t>
  </si>
  <si>
    <t xml:space="preserve">Miami Dade College Homestead Campus</t>
  </si>
  <si>
    <t xml:space="preserve">community college campus</t>
  </si>
  <si>
    <t xml:space="preserve">J13 J14</t>
  </si>
  <si>
    <t xml:space="preserve">Miami Dade College opens its fifth campus in Homestead in September 1990 with 350 students in the basement of the First Baptist Church, then builds a six acre campus with one 20,000 square foot building and nine portables. Hurricane Andrew damages the campus in August 1992 and enrollment falls by 53 percent. Four new buildings follow by 1996, an aviation building later, and a 60,000 square foot Student Success Center opens in 2023. The campus serves close to 14,000 credit and non credit students a year.</t>
  </si>
  <si>
    <t xml:space="preserve">close to 14,000 students annually (college page); 500 College Terrace, downtown Homestead</t>
  </si>
  <si>
    <t xml:space="preserve">florida-keys-outlets</t>
  </si>
  <si>
    <t xml:space="preserve">Florida Keys Outlet Marketplace</t>
  </si>
  <si>
    <t xml:space="preserve">outlet shopping center</t>
  </si>
  <si>
    <t xml:space="preserve">J18 J57</t>
  </si>
  <si>
    <t xml:space="preserve">The outlet center opens in 1994 as Florida Keys Factory Shops at the end of Florida's Turnpike at 250 East Palm Drive. Simon Property Group owns it and lists more than 50 retailers.</t>
  </si>
  <si>
    <t xml:space="preserve">speedway</t>
  </si>
  <si>
    <t xml:space="preserve">Homestead Miami Speedway</t>
  </si>
  <si>
    <t xml:space="preserve">motorsports track and event venue</t>
  </si>
  <si>
    <t xml:space="preserve">J5</t>
  </si>
  <si>
    <t xml:space="preserve">Promoter Ralph Sanchez begins the project in 1991 as a permanent home for the Grand Prix of Miami and Homestead recruits it as a recovery project after Hurricane Andrew. The track opens on 3 November 1995 with Wayne Huizenga providing a $20 million loan for a minority stake. International Speedway Corporation and Penske Motorsports each buy 40 percent in July 1997, ISC reaches a 90 percent stake in 1999 and takes full control in September 2001, and the track hosts the NASCAR Cup Series finale from 2002 through 2019. NASCAR takes over the lease in October 2019 and the championship weekend returns in 2026.</t>
  </si>
  <si>
    <t xml:space="preserve">43,000 seats (2019); 1.5 mile oval reconfigured 2003</t>
  </si>
  <si>
    <t xml:space="preserve">homestead-job-corps</t>
  </si>
  <si>
    <t xml:space="preserve">Homestead Job Corps Center</t>
  </si>
  <si>
    <t xml:space="preserve">federal job training center</t>
  </si>
  <si>
    <t xml:space="preserve">closed 2017</t>
  </si>
  <si>
    <t xml:space="preserve">J53</t>
  </si>
  <si>
    <t xml:space="preserve">The US Department of Labor runs a Job Corps residential training center on 42 acres at 12350 SW 285th Street for about twenty years before closing it in 2017; the opening year is approximated from that span. The Department of Health and Human Services uses the site as a shelter for unaccompanied migrant children until June 2021. Miami-Dade County wins a no cost federal conveyance of the property in March 2024 for an emergency management and fire rescue hub or park land.</t>
  </si>
  <si>
    <t xml:space="preserve">42 acres</t>
  </si>
  <si>
    <t xml:space="preserve">jackson-south</t>
  </si>
  <si>
    <t xml:space="preserve">Jackson South Medical Center</t>
  </si>
  <si>
    <t xml:space="preserve">public hospital, Jackson Health System</t>
  </si>
  <si>
    <t xml:space="preserve">J11 J12</t>
  </si>
  <si>
    <t xml:space="preserve">The Public Health Trust buys the former Deering Hospital in Perrine in 2001 and renames it Jackson South Community Hospital. The county's 2019 bond book records 226 licensed beds in 2015 rising to 262 beds by 2019. A helipad is approved in 2013 and a provisional Level II trauma center opens in 2016. The opening year of Deering Hospital is not documented in the sources used; the year given is the Jackson purchase.</t>
  </si>
  <si>
    <t xml:space="preserve">262 licensed beds (2019); 9333 SW 152nd Street</t>
  </si>
  <si>
    <t xml:space="preserve">showbiz-cinemas-homestead</t>
  </si>
  <si>
    <t xml:space="preserve">ShowBiz Cinemas Homestead</t>
  </si>
  <si>
    <t xml:space="preserve">cinema and bowling entertainment center</t>
  </si>
  <si>
    <t xml:space="preserve">J22 J20 J21</t>
  </si>
  <si>
    <t xml:space="preserve">ShowBiz Cinemas opens a 65,000 square foot cinema with ten screens, ten bowling lanes and an arcade inside Homestead Station at 100 South Krome Avenue in fall 2019. It closes for the pandemic and reopens on 18 June 2020 with every other bowling lane left empty.</t>
  </si>
  <si>
    <t xml:space="preserve">65,000 square feet</t>
  </si>
  <si>
    <t xml:space="preserve">amazon-naranja</t>
  </si>
  <si>
    <t xml:space="preserve">Amazon Naranja fulfillment center</t>
  </si>
  <si>
    <t xml:space="preserve">fulfillment warehouse</t>
  </si>
  <si>
    <t xml:space="preserve">announced</t>
  </si>
  <si>
    <t xml:space="preserve">X5 X52</t>
  </si>
  <si>
    <t xml:space="preserve">Under a 2020 economic development agreement Miami-Dade County sells Amazon 77 acres near Homestead Air Reserve Base, reported at $3 million below the top appraisal, for a warehouse of at least one million square feet with 325 jobs at an average $32,000 wage over a 17 year operating contract; the county had received the land free from the Air Force in 2004 to spur economic development. The building receives its certificate of occupancy on 21 June 2022 but is not equipped or staffed, and in September 2023 Amazon asks for a one year delay citing supply chain and inflation pressures. Amazon's investment in the Naranja and Opa-locka buildings is reported at about $129 million. In August 2026 Amazon announces about $1 million in grants to 13 South Dade nonprofits at a Miami Foundation event.</t>
  </si>
  <si>
    <t xml:space="preserve">77 acres; 325 planned jobs; geo approximate</t>
  </si>
  <si>
    <t xml:space="preserve">old-cutler-road</t>
  </si>
  <si>
    <t xml:space="preserve">Old Cutler Road</t>
  </si>
  <si>
    <t xml:space="preserve">road</t>
  </si>
  <si>
    <t xml:space="preserve">Transit and roads</t>
  </si>
  <si>
    <t xml:space="preserve">historic coastal ridge road</t>
  </si>
  <si>
    <t xml:space="preserve">R28</t>
  </si>
  <si>
    <t xml:space="preserve">midpoint of the alignment on the basemap</t>
  </si>
  <si>
    <t xml:space="preserve">Cut in 1883 by William Fuzzard and Cutler settlers along the coastal ridge and declared a public road in 1895, it is renamed Ingraham Highway in 1916 for Flagler land commissioner James Ingraham. The 14.9 mile road runs from Cocoplum Circle through Pinecrest, Palmetto Bay and Cutler Bay to US 1 in Goulds. The Florida Legislature designates it a State Historic Highway in 1974.</t>
  </si>
  <si>
    <t xml:space="preserve">14.9 miles</t>
  </si>
  <si>
    <t xml:space="preserve">fec</t>
  </si>
  <si>
    <t xml:space="preserve">Florida East Coast Railway extension to Homestead</t>
  </si>
  <si>
    <t xml:space="preserve">railway corridor, later busway right of way</t>
  </si>
  <si>
    <t xml:space="preserve">closed 1989</t>
  </si>
  <si>
    <t xml:space="preserve">R17 R15 W T38 T31 T1 T10 T62</t>
  </si>
  <si>
    <t xml:space="preserve">Henry Flagler's Florida East Coast Railway reaches Homestead in 1904 and continues as the Overseas Railroad to Key West in 1912. The Labor Day hurricane of 1935 destroys the Keys line, and the roadbed south of Florida City is sold to the state for the Overseas Highway. By 1989 the main line from Kendall to Florida City is abandoned; the state buys the right of way in 1988 and it becomes the South Miami-Dade Busway in 1997.</t>
  </si>
  <si>
    <t xml:space="preserve">us1</t>
  </si>
  <si>
    <t xml:space="preserve">US 1 South Dixie Highway</t>
  </si>
  <si>
    <t xml:space="preserve">principal highway of the corridor</t>
  </si>
  <si>
    <t xml:space="preserve">R26 R16 W</t>
  </si>
  <si>
    <t xml:space="preserve">US 1 is designated on 11 November 1926 over the eastern Dixie Highway; in Miami-Dade the stretch from the county line through Florida City, Homestead, Naranja and Perrine to Miami is South Dixie Highway. With the Overseas Highway complete in 1938, US 1 is extended over the Keys to Key West. The busway and the TransitWay run about 100 feet west of it for 20 miles.</t>
  </si>
  <si>
    <t xml:space="preserve">card-sound-road</t>
  </si>
  <si>
    <t xml:space="preserve">Card Sound Road</t>
  </si>
  <si>
    <t xml:space="preserve">toll route from Florida City to North Key Largo</t>
  </si>
  <si>
    <t xml:space="preserve">R27 R26</t>
  </si>
  <si>
    <t xml:space="preserve">The original Overseas Highway route leaves US 1 in Florida City and crosses Card Sound on a 2,800 foot wooden bridge opened on 25 January 1928. The drawbridge is removed in the late 1940s and the present high level causeway opens in 1969. Designated County Road 905A, it charges an electronic toll from 20 October 2018 and serves as the second way out of the Keys.</t>
  </si>
  <si>
    <t xml:space="preserve">krome</t>
  </si>
  <si>
    <t xml:space="preserve">Krome Avenue (SR 997)</t>
  </si>
  <si>
    <t xml:space="preserve">north south highway named for William J. Krome</t>
  </si>
  <si>
    <t xml:space="preserve">R21 W</t>
  </si>
  <si>
    <t xml:space="preserve">Krome Avenue is named for William J. Krome, the Florida East Coast Railway engineer who mapped the Everglades and led the Key West extension. The state designates it State Road 27 in 1945 and renumbers it SR 997 in 1983; it runs 36.7 miles from Homestead to US 27. Its southern end passes through downtown Homestead, where it is the main street of the historic district.</t>
  </si>
  <si>
    <t xml:space="preserve">36.7 miles</t>
  </si>
  <si>
    <t xml:space="preserve">homestead-gaa</t>
  </si>
  <si>
    <t xml:space="preserve">Miami Homestead General Aviation Airport (X51)</t>
  </si>
  <si>
    <t xml:space="preserve">county general aviation airport</t>
  </si>
  <si>
    <t xml:space="preserve">J54 J55 J56 R30 R31</t>
  </si>
  <si>
    <t xml:space="preserve">The Miami-Dade Aviation Department acquires 960 acres of farmland at 28700 SW 217th Avenue in 1963 for a general aviation field about three miles northwest of Homestead. It has two asphalt runways and a turf strip and hosts flight training, skydiving, gliders and two fixed base operators. The county commission renames it Miami Homestead General Aviation Airport in December 2014. Homestead Air Reserve Base to the east keeps the area's only long military runway.</t>
  </si>
  <si>
    <t xml:space="preserve">960 acres; runways 18/36 of 4,000 feet and 10/28 of 3,000 feet</t>
  </si>
  <si>
    <t xml:space="preserve">fta</t>
  </si>
  <si>
    <t xml:space="preserve">Federal Transit Administration</t>
  </si>
  <si>
    <t xml:space="preserve">agency</t>
  </si>
  <si>
    <t xml:space="preserve">federal transit funding agency</t>
  </si>
  <si>
    <t xml:space="preserve">R8 R43 R19</t>
  </si>
  <si>
    <t xml:space="preserve">The FTA rates the South Corridor Rapid Transit Project High in February 2020 and confirms a $100 million Small Starts grant on 29 May 2020, the county's first major federal capital grant since the 1990s.</t>
  </si>
  <si>
    <t xml:space="preserve">fdot</t>
  </si>
  <si>
    <t xml:space="preserve">Florida Department of Transportation District Six</t>
  </si>
  <si>
    <t xml:space="preserve">state transportation agency</t>
  </si>
  <si>
    <t xml:space="preserve">R15 R16 R4 R22 R24 W</t>
  </si>
  <si>
    <t xml:space="preserve">FDOT buys the abandoned FEC right of way in 1988 and builds the first 8.2 miles of the busway in 1997. It contributes $100 million to the South Corridor BRT project, widens Krome Avenue in the 2010s and builds the Krome Avenue truck bypass in 2020 and 2021.</t>
  </si>
  <si>
    <t xml:space="preserve">FDOT was created in 1969</t>
  </si>
  <si>
    <t xml:space="preserve">turnpike</t>
  </si>
  <si>
    <t xml:space="preserve">Homestead Extension of Florida's Turnpike</t>
  </si>
  <si>
    <t xml:space="preserve">toll expressway from Miramar to Florida City</t>
  </si>
  <si>
    <t xml:space="preserve">R20</t>
  </si>
  <si>
    <t xml:space="preserve">Construction starts in July 1971; the first 13 miles open on 1 May 1973 and the road is continuous from Miramar to Homestead by 20 May 1974, with the final section to US 1 in Florida City later in 1974. The roughly 48 mile toll road has South Dade exits at Campbell Drive, Biscayne Drive and Speedway Boulevard and converted to all electronic tolling in 2011.</t>
  </si>
  <si>
    <t xml:space="preserve">about 48 miles</t>
  </si>
  <si>
    <t xml:space="preserve">campbell-drive</t>
  </si>
  <si>
    <t xml:space="preserve">SW 312th Street Campbell Drive</t>
  </si>
  <si>
    <t xml:space="preserve">Homestead arterial from the Turnpike to US 1</t>
  </si>
  <si>
    <t xml:space="preserve">R42 R20 R24</t>
  </si>
  <si>
    <t xml:space="preserve">Campbell Drive is named for Thomas Alexander Campbell, a Homestead pioneer whose sons ran a furniture store on Krome Avenue in the 1920s. It carries Turnpike exit 2 traffic, opened with the Homestead extension in 1973 and 1974, past Homestead Hospital to US 1 and the SW 312 St BRT station. FDOT widens it as the first leg of the Krome Avenue truck bypass in 2020 and 2021. The year given is the Turnpike interchange; the street itself is older.</t>
  </si>
  <si>
    <t xml:space="preserve">coral-reef-drive</t>
  </si>
  <si>
    <t xml:space="preserve">SW 152nd Street Coral Reef Drive</t>
  </si>
  <si>
    <t xml:space="preserve">east west arterial, SR 992</t>
  </si>
  <si>
    <t xml:space="preserve">R29</t>
  </si>
  <si>
    <t xml:space="preserve">Coral Reef Drive runs 9.6 miles from SW 162nd Avenue to Ludlam Road, passing Zoo Miami, the Turnpike interchange at Palmetto Estates, Jackson South hospital and the Palmetto Golf Course before crossing US 1 and the TransitWay at the SW 152 St station. The 2.5 mile section from the Turnpike to US 1 is signed State Road 992 in 1983 and rebuilt by FDOT in 2018.</t>
  </si>
  <si>
    <t xml:space="preserve">9.6 miles</t>
  </si>
  <si>
    <t xml:space="preserve">dadeland-south</t>
  </si>
  <si>
    <t xml:space="preserve">Dadeland South Station</t>
  </si>
  <si>
    <t xml:space="preserve">Metrorail terminus and TransitWay northern anchor</t>
  </si>
  <si>
    <t xml:space="preserve">R18 R1</t>
  </si>
  <si>
    <t xml:space="preserve">Dadeland South opens on 20 May 1984 as the southern terminus of Metrorail at 9150 Dadeland Boulevard. It is the northern end of the busway from 1997 and of Metro Express routes 601 and 602 from 2025, and the Palmetto Bay IBus also terminates here. It carried about 2.2 million passengers in 2012.</t>
  </si>
  <si>
    <t xml:space="preserve">1,274 parking spaces</t>
  </si>
  <si>
    <t xml:space="preserve">busway-max</t>
  </si>
  <si>
    <t xml:space="preserve">Busway MAX (Metrobus Route 38)</t>
  </si>
  <si>
    <t xml:space="preserve">program</t>
  </si>
  <si>
    <t xml:space="preserve">express bus route on the busway</t>
  </si>
  <si>
    <t xml:space="preserve">closed 2025</t>
  </si>
  <si>
    <t xml:space="preserve">R16 R15 R39</t>
  </si>
  <si>
    <t xml:space="preserve">Route 38 Busway MAX is the express service on the busway from its 1997 opening, running from Dadeland South to Cutler Ridge and later Florida City. In 2002 it averages about 3,455 weekday boardings, alongside Busway Local (routes 31 and 231), Coral Reef MAX (252) and Saga Bay MAX (287). The county's network redesign of 13 November 2023 and the 2025 launch of routes 601 and 602 replace the old busway services; the exact retirement date of the 38 designation is reported rather than documented here.</t>
  </si>
  <si>
    <t xml:space="preserve">south-dade-trail</t>
  </si>
  <si>
    <t xml:space="preserve">South Dade Trail</t>
  </si>
  <si>
    <t xml:space="preserve">paved bike and pedestrian path beside the TransitWay</t>
  </si>
  <si>
    <t xml:space="preserve">R16 R33</t>
  </si>
  <si>
    <t xml:space="preserve">An 8 foot asphalt path built on the west side of the busway in 1997 and extended with the corridor to Florida City. TrailLink measures it at 20.9 miles from Kendall Drive at US 1 to Krome Avenue and US 1, connecting north to the M Path toward downtown Miami. It is part of the county greenways network.</t>
  </si>
  <si>
    <t xml:space="preserve">20.9 miles</t>
  </si>
  <si>
    <t xml:space="preserve">transitway</t>
  </si>
  <si>
    <t xml:space="preserve">South Dade TransitWay</t>
  </si>
  <si>
    <t xml:space="preserve">dedicated bus corridor and bus rapid transit line</t>
  </si>
  <si>
    <t xml:space="preserve">R1 R2 R15 R16 R5</t>
  </si>
  <si>
    <t xml:space="preserve">The South Miami-Dade Busway opens on 3 February 1997 on 8.2 miles of former Florida East Coast Railway right of way beside US 1 from Dadeland South to Cutler Ridge Mall. It reaches SW 264th Street on 24 April 2005 and SW 344th Street in Florida City on 16 December 2007, about 20 miles in all. Between 2021 and 2025 the corridor is rebuilt with 14 new bus rapid transit stations, crossing gates and signal priority, and Metro Express BRT service begins on 27 October 2025.</t>
  </si>
  <si>
    <t xml:space="preserve">20 miles, Dadeland South to SW 344 St; design build contract $368.2 million</t>
  </si>
  <si>
    <t xml:space="preserve">busway</t>
  </si>
  <si>
    <t xml:space="preserve">South Miami-Dade Busway</t>
  </si>
  <si>
    <t xml:space="preserve">original busway, 1997 to 2007</t>
  </si>
  <si>
    <t xml:space="preserve">R15 R16 R1</t>
  </si>
  <si>
    <t xml:space="preserve">The Florida Department of Transportation builds the busway on the abandoned FEC right of way after the state buys the corridor in 1988. Phase one, 8.2 miles with 15 stops each direction and an 8 foot bike path, opens in February 1997 at a reported cost of about $59.9 million. Weekday ridership exceeds 12,000 by 2001. Phase two extends it 11.5 miles to Florida City in 2005 and 2007. The county later rebrands the corridor the South Dade TransitWay.</t>
  </si>
  <si>
    <t xml:space="preserve">Phase one $42.9 million construction plus $17 million right of way, TCRP report</t>
  </si>
  <si>
    <t xml:space="preserve">citt</t>
  </si>
  <si>
    <t xml:space="preserve">Citizens' Independent Transportation Trust</t>
  </si>
  <si>
    <t xml:space="preserve">surtax oversight trust</t>
  </si>
  <si>
    <t xml:space="preserve">R12 R37</t>
  </si>
  <si>
    <t xml:space="preserve">The Trust is created after the November 2002 vote to oversee proceeds of the half penny surtax and the People's Transportation Plan. It designates the FDOT and TPO grant that lets Cutler Bay launch GO Connect on demand service in December 2020.</t>
  </si>
  <si>
    <t xml:space="preserve">ptp</t>
  </si>
  <si>
    <t xml:space="preserve">People's Transportation Plan half penny surtax</t>
  </si>
  <si>
    <t xml:space="preserve">county transit sales surtax</t>
  </si>
  <si>
    <t xml:space="preserve">R12 R9 R2 R34 R38</t>
  </si>
  <si>
    <t xml:space="preserve">Miami-Dade voters approve a half cent charter county transportation surtax on 5 November 2002, with the Citizens' Independent Transportation Trust created to oversee it. The plan promises more buses, expanded rapid transit and, for South Dade, a Metrorail extension along the busway corridor that is later replaced by bus rapid transit. Surtax funds supply $100 million of the South Corridor BRT project and pay for municipal circulators such as the Homestead Trolley and Palmetto Bay IBus.</t>
  </si>
  <si>
    <t xml:space="preserve">$17 billion 25 year business plan, CITT</t>
  </si>
  <si>
    <t xml:space="preserve">ibus</t>
  </si>
  <si>
    <t xml:space="preserve">Palmetto Bay IBus</t>
  </si>
  <si>
    <t xml:space="preserve">free village commuter shuttle</t>
  </si>
  <si>
    <t xml:space="preserve">R38 R18</t>
  </si>
  <si>
    <t xml:space="preserve">The Village of Palmetto Bay runs the free IBus from 2006 between a park and ride at St Richard Church on SW 152nd Street and Dadeland South Metrorail station, with weekday morning and afternoon departures. It is paid for from the People's Transportation Plan surtax.</t>
  </si>
  <si>
    <t xml:space="preserve">st-sw344</t>
  </si>
  <si>
    <t xml:space="preserve">SW 344 St Park and Ride Transit Terminal</t>
  </si>
  <si>
    <t xml:space="preserve">southern terminal station and park and ride</t>
  </si>
  <si>
    <t xml:space="preserve">R1 R3 R6 R39</t>
  </si>
  <si>
    <t xml:space="preserve">county bus stop point on the Transitway</t>
  </si>
  <si>
    <t xml:space="preserve">The SW 344th Street (Palm Drive) transit terminal in Florida City becomes the southern end of the busway on 16 December 2007. It is the southern terminus of Metro Express routes 601 and 602 from 27 October 2025 and of Metrobus route 35, with a park and ride lot. The DTPW map shows it as a terminal station beside the 14 new BRT stations.</t>
  </si>
  <si>
    <t xml:space="preserve">palm-drive</t>
  </si>
  <si>
    <t xml:space="preserve">SW 344th Street Palm Drive</t>
  </si>
  <si>
    <t xml:space="preserve">Florida City main east west street</t>
  </si>
  <si>
    <t xml:space="preserve">R1 R24</t>
  </si>
  <si>
    <t xml:space="preserve">Palm Drive is Florida City's principal east west street, carrying US 1 traffic toward the Turnpike terminus and Card Sound Road. The busway reaches it on 16 December 2007 and the SW 344th Street terminal is the southern end of Metro Express. FDOT widens it between Krome Avenue and US 1 as part of the 2020 to 2021 truck bypass. The year given is the transit terminal opening; the street itself dates from the town's early plats and no opening year is documented here.</t>
  </si>
  <si>
    <t xml:space="preserve">homestead-trolley</t>
  </si>
  <si>
    <t xml:space="preserve">Homestead Trolley</t>
  </si>
  <si>
    <t xml:space="preserve">free city circulator</t>
  </si>
  <si>
    <t xml:space="preserve">R34</t>
  </si>
  <si>
    <t xml:space="preserve">The City of Homestead runs a free trolley from 2010, with extended hours added in 2015 and an east west route serving the US 1 corridor. Funding comes from the city's share of the People's Transportation Plan half penny surtax.</t>
  </si>
  <si>
    <t xml:space="preserve">cutler-bay-circulator</t>
  </si>
  <si>
    <t xml:space="preserve">Cutler Bay Town Circulator</t>
  </si>
  <si>
    <t xml:space="preserve">town circulator bus</t>
  </si>
  <si>
    <t xml:space="preserve">R36</t>
  </si>
  <si>
    <t xml:space="preserve">The Town of Cutler Bay starts a circulator bus in 2012, running six days a week from Old Cutler Road and Franjo Road and carrying about 4,000 riders a month by 2017 at a 25 cent fare. It is supplemented from December 2020 by the GO Connect on demand service.</t>
  </si>
  <si>
    <t xml:space="preserve">parks-trolley</t>
  </si>
  <si>
    <t xml:space="preserve">Homestead National Parks Trolley</t>
  </si>
  <si>
    <t xml:space="preserve">free seasonal trolley to Biscayne and Everglades national parks</t>
  </si>
  <si>
    <t xml:space="preserve">R35</t>
  </si>
  <si>
    <t xml:space="preserve">Launched on the weekend of 4 and 5 January 2014 from Losner Park in downtown Homestead, the free trolley runs on winter weekends to Everglades National Park and Biscayne National Park in partnership with the National Parks Conservation Association. It follows the city's designation as gateway to the two parks.</t>
  </si>
  <si>
    <t xml:space="preserve">krome-widening</t>
  </si>
  <si>
    <t xml:space="preserve">Krome Avenue widening program</t>
  </si>
  <si>
    <t xml:space="preserve">FDOT four laning of SR 997</t>
  </si>
  <si>
    <t xml:space="preserve">delivered</t>
  </si>
  <si>
    <t xml:space="preserve">R23 R22 R21</t>
  </si>
  <si>
    <t xml:space="preserve">FDOT rebuilds Krome Avenue from two lanes to four lanes with a grassed median in 22 projects from Okeechobee Road to SW 296th Street, a program estimated at $496.6 million in 2014 with construction from 2015. The Redland segment from SW 232nd Street to SW 312th Street is built from January 2020 to 15 January 2021 with a new signal at SW 272nd Street and two bridges. Redland and Homestead residents and farmers oppose the widening over rural character.</t>
  </si>
  <si>
    <t xml:space="preserve">$496.6 million program estimate, 2014</t>
  </si>
  <si>
    <t xml:space="preserve">tpo</t>
  </si>
  <si>
    <t xml:space="preserve">Miami-Dade Transportation Planning Organization</t>
  </si>
  <si>
    <t xml:space="preserve">metropolitan planning organization</t>
  </si>
  <si>
    <t xml:space="preserve">R11 R10 R9</t>
  </si>
  <si>
    <t xml:space="preserve">The county's metropolitan planning organization, renamed the TPO in 2016, adopts the SMART Plan in April 2016. Its board, which includes the full county commission, votes 15 to 7 on 30 August 2018 for bus rapid transit rather than Metrorail on the South Dade corridor.</t>
  </si>
  <si>
    <t xml:space="preserve">year given is the 2016 renaming; the MPO itself dates from 1977</t>
  </si>
  <si>
    <t xml:space="preserve">smart-plan</t>
  </si>
  <si>
    <t xml:space="preserve">SMART Plan</t>
  </si>
  <si>
    <t xml:space="preserve">six corridor rapid transit plan</t>
  </si>
  <si>
    <t xml:space="preserve">R11 R4 R9 G63 G62</t>
  </si>
  <si>
    <t xml:space="preserve">The Miami-Dade Transportation Planning Organization adopts the Strategic Miami Area Rapid Transit Plan on 21 April 2016, naming six rapid transit corridors including the South Dade TransitWay from Dadeland South to the SW 344th Street terminal. In August 2018 the TPO picks bus rapid transit as the locally preferred alternative for the South corridor. In June 2022 the plan becomes the SMART Program in its implementation phase.</t>
  </si>
  <si>
    <t xml:space="preserve">south-corridor-brt</t>
  </si>
  <si>
    <t xml:space="preserve">South Corridor Rapid Transit Project</t>
  </si>
  <si>
    <t xml:space="preserve">BRT reconstruction of the TransitWay</t>
  </si>
  <si>
    <t xml:space="preserve">R4 R9 R10 R8 R2</t>
  </si>
  <si>
    <t xml:space="preserve">On 30 August 2018 the Miami-Dade Transportation Planning Organization board votes 15 to 7 for bus rapid transit rather than Metrorail on the South Dade corridor, choosing a roughly $300 million project over a rail estimate of $1.3 billion. The FTA confirms a $100 million Small Starts grant on 29 May 2020, matched by $100 million each from FDOT and the county half penny surtax. Notice to proceed is issued 2 February 2021, groundbreaking follows on 4 June 2021, and the county says construction reaches 99 percent in October 2025 as service starts.</t>
  </si>
  <si>
    <t xml:space="preserve">14 new stations, 32 rehabilitated local bus stops, 46 gated crossings (county project page); FTA profile 16 stations</t>
  </si>
  <si>
    <t xml:space="preserve">go-connect</t>
  </si>
  <si>
    <t xml:space="preserve">GO Connect Cutler Bay</t>
  </si>
  <si>
    <t xml:space="preserve">free on demand transit feeding the TransitWay</t>
  </si>
  <si>
    <t xml:space="preserve">R37</t>
  </si>
  <si>
    <t xml:space="preserve">A free app booked on demand service operated by Via launches on 14 December 2020 in Cutler Bay, carrying riders within the town and to South Dade Transitway stations on weekdays. A $577,500 FDOT and TPO grant designated by the Citizens' Independent Transportation Trust and matched by the town funds it.</t>
  </si>
  <si>
    <t xml:space="preserve">krome-truck-bypass</t>
  </si>
  <si>
    <t xml:space="preserve">Krome Avenue Truck Bypass</t>
  </si>
  <si>
    <t xml:space="preserve">truck route around downtown Homestead</t>
  </si>
  <si>
    <t xml:space="preserve">R24 R25</t>
  </si>
  <si>
    <t xml:space="preserve">Studied from 2014 to keep trucks out of the Homestead historic downtown, the FDOT bypass widens Campbell Drive (SW 312th Street), Davis Parkway (SW 336th Street) and Palm Drive (SW 344th Street) between Krome Avenue and US 1 to two lanes each way. Construction runs from March 2020 to 30 March 2021.</t>
  </si>
  <si>
    <t xml:space="preserve">2014 estimate $53.2 million</t>
  </si>
  <si>
    <t xml:space="preserve">sw168-garage</t>
  </si>
  <si>
    <t xml:space="preserve">SW 168 Street Park and Ride Garage</t>
  </si>
  <si>
    <t xml:space="preserve">multi level transit parking garage</t>
  </si>
  <si>
    <t xml:space="preserve">under construction</t>
  </si>
  <si>
    <t xml:space="preserve">R3 R4 R7</t>
  </si>
  <si>
    <t xml:space="preserve">A multi level garage of about 645 spaces at the SW 168th Street station with electric vehicle charging, bicycle storage, a kiss and ride area and a direct connection to the BRT platform. DTPW lists it as opening in 2026 or 2027; the county presentation of 2021 had targeted winter 2022.</t>
  </si>
  <si>
    <t xml:space="preserve">year is the reported construction period; opening announced for 2026 to 2027</t>
  </si>
  <si>
    <t xml:space="preserve">sdtoc</t>
  </si>
  <si>
    <t xml:space="preserve">South Dade Transit Operations Center</t>
  </si>
  <si>
    <t xml:space="preserve">electric bus depot and maintenance base</t>
  </si>
  <si>
    <t xml:space="preserve">R32 R1</t>
  </si>
  <si>
    <t xml:space="preserve">The county breaks ground on 25 June 2024 at SW 127th Avenue and Biscayne Drive in Homestead on a depot for 100 articulated battery electric buses, with maintenance, dispatch, driver training and an emergency command role. The county calls it the first major transit garage built in 40 years and expects more than 270 jobs, with partial opening in summer 2025 and completion in summer 2026. It is the depot for the Metro Express fleet.</t>
  </si>
  <si>
    <t xml:space="preserve">about 270 jobs, county release 2024</t>
  </si>
  <si>
    <t xml:space="preserve">st-civic</t>
  </si>
  <si>
    <t xml:space="preserve">Civic Ct</t>
  </si>
  <si>
    <t xml:space="preserve">bus rapid transit station</t>
  </si>
  <si>
    <t xml:space="preserve">R6 R7 R1</t>
  </si>
  <si>
    <t xml:space="preserve">BRT station at Civic Court beside US 1 in Homestead, close to Homestead City Hall at 100 Civic Court, on the 2007 extension. The new station opens 27 October 2025.</t>
  </si>
  <si>
    <t xml:space="preserve">st-marlin</t>
  </si>
  <si>
    <t xml:space="preserve">Marlin Rd</t>
  </si>
  <si>
    <t xml:space="preserve">R6 R7 R16</t>
  </si>
  <si>
    <t xml:space="preserve">BRT station at Marlin Road in Cutler Bay, opened 27 October 2025. Marlin Road was one of the 15 stops of the original 1997 busway segment.</t>
  </si>
  <si>
    <t xml:space="preserve">metro-express</t>
  </si>
  <si>
    <t xml:space="preserve">Metro Express (Routes 601 and 602)</t>
  </si>
  <si>
    <t xml:space="preserve">all electric bus rapid transit service</t>
  </si>
  <si>
    <t xml:space="preserve">R5 R3 R1 R41</t>
  </si>
  <si>
    <t xml:space="preserve">Metro Express launches on 27 October 2025 after a ribbon cutting on 22 October 2025. Route 601 stops only at the BRT stations between Dadeland South and the SW 344th Street terminal, every 7.5 minutes in the peak direction and every 15 minutes off peak, while route 602 TransitWay Local makes all stops 24 hours a day. The county describes the fleet of New Flyer XE60 articulated electric buses as the longest all electric BRT service in the nation.</t>
  </si>
  <si>
    <t xml:space="preserve">November 2025 weekday ridership reported as 5,469 on 601 and 4,064 on 602, Wikipedia</t>
  </si>
  <si>
    <t xml:space="preserve">st-sw104</t>
  </si>
  <si>
    <t xml:space="preserve">SW 104 St / Killian Dr</t>
  </si>
  <si>
    <t xml:space="preserve">R6 R7 R16 R5</t>
  </si>
  <si>
    <t xml:space="preserve">The northernmost of the 14 new BRT stations, at SW 104th Street (Killian Drive) beside US 1 in Pinecrest, opens with Metro Express on 27 October 2025. A busway stop has stood at 104th Street since 1997.</t>
  </si>
  <si>
    <t xml:space="preserve">st-sw112ave</t>
  </si>
  <si>
    <t xml:space="preserve">SW 112 Ave</t>
  </si>
  <si>
    <t xml:space="preserve">bus rapid transit station with park and ride</t>
  </si>
  <si>
    <t xml:space="preserve">R6 R7 R3 R39</t>
  </si>
  <si>
    <t xml:space="preserve">BRT station at SW 112th Avenue (Allapattah Road) in Goulds, on the 2005 extension, with a SW 112 Avenue park and ride. Metrobus route 35 begins nearby at SW 112th Avenue and SW 211th Street. The new station opens 27 October 2025.</t>
  </si>
  <si>
    <t xml:space="preserve">st-sw136</t>
  </si>
  <si>
    <t xml:space="preserve">SW 136 St</t>
  </si>
  <si>
    <t xml:space="preserve">BRT station at SW 136th Street (Howard Drive), where Old Cutler Road and 136th Street divide Pinecrest from Palmetto Bay. A busway stop opens here in 1997 and the new station opens on 27 October 2025.</t>
  </si>
  <si>
    <t xml:space="preserve">st-sw152</t>
  </si>
  <si>
    <t xml:space="preserve">SW 152 St</t>
  </si>
  <si>
    <t xml:space="preserve">R6 R7 R3 R16 R40</t>
  </si>
  <si>
    <t xml:space="preserve">BRT station at SW 152nd Street (Coral Reef Drive) with the SW 152 Street park and ride, one of the two original 1997 busway lots at the Palmetto Golf Course. Metrobus route 52 terminates here. The new station opens on 27 October 2025.</t>
  </si>
  <si>
    <t xml:space="preserve">st-sw168</t>
  </si>
  <si>
    <t xml:space="preserve">SW 168 St</t>
  </si>
  <si>
    <t xml:space="preserve">bus rapid transit station with park and ride garage</t>
  </si>
  <si>
    <t xml:space="preserve">R6 R7 R3 R4 R40</t>
  </si>
  <si>
    <t xml:space="preserve">BRT station at SW 168th Street (Richmond Drive) between Palmetto Bay and West Perrine, opened 27 October 2025. Metrobus route 287 terminates here. A 645 space park and ride garage with electric vehicle charging and a direct BRT connection is planned to open in 2026 or 2027.</t>
  </si>
  <si>
    <t xml:space="preserve">st-krome</t>
  </si>
  <si>
    <t xml:space="preserve">SW 177 Ave / Krome Ave</t>
  </si>
  <si>
    <t xml:space="preserve">R6 R7 R33</t>
  </si>
  <si>
    <t xml:space="preserve">BRT station where SW 177th Avenue (Krome Avenue) meets US 1 between Homestead and Florida City, on the 2007 extension. The new station opens 27 October 2025. The South Dade Trail ends at Krome Avenue and US 1.</t>
  </si>
  <si>
    <t xml:space="preserve">st-sw184</t>
  </si>
  <si>
    <t xml:space="preserve">SW 184 St</t>
  </si>
  <si>
    <t xml:space="preserve">R6 R7 R3 R16</t>
  </si>
  <si>
    <t xml:space="preserve">BRT station at SW 184th Street (Eureka Drive), where Old Cutler Road enters Cutler Bay, with a SW 184 Street park and ride. Opened 27 October 2025 on the site of a 1997 busway stop.</t>
  </si>
  <si>
    <t xml:space="preserve">st-sw200</t>
  </si>
  <si>
    <t xml:space="preserve">SW 200 St</t>
  </si>
  <si>
    <t xml:space="preserve">R6 R7 R3 R16 R1</t>
  </si>
  <si>
    <t xml:space="preserve">BRT station at SW 200th Street (Caribbean Boulevard) beside Southland Mall, the southern terminus of the busway from 1997 to 2005 when the mall was Cutler Ridge Mall and hosted a free park and ride. The SW 200 Street park and ride serves the station, which opens 27 October 2025.</t>
  </si>
  <si>
    <t xml:space="preserve">st-sw244</t>
  </si>
  <si>
    <t xml:space="preserve">SW 244 St</t>
  </si>
  <si>
    <t xml:space="preserve">R6 R7 R3 R1</t>
  </si>
  <si>
    <t xml:space="preserve">BRT station at SW 244th Street in Princeton with a SW 244 Street park and ride, on the segment opened in April 2005. The new station opens 27 October 2025.</t>
  </si>
  <si>
    <t xml:space="preserve">st-sw264</t>
  </si>
  <si>
    <t xml:space="preserve">SW 264 St</t>
  </si>
  <si>
    <t xml:space="preserve">R6 R7 R1 R33</t>
  </si>
  <si>
    <t xml:space="preserve">BRT station at SW 264th Street (Bauer Drive) between Princeton and Naranja. The busway ends here from 24 April 2005 until the Florida City extension of 16 December 2007, and the South Dade Trail has a midway parking area at 264th Street. The new station opens 27 October 2025.</t>
  </si>
  <si>
    <t xml:space="preserve">st-sw296</t>
  </si>
  <si>
    <t xml:space="preserve">SW 296 St</t>
  </si>
  <si>
    <t xml:space="preserve">R6 R7 R3 R19</t>
  </si>
  <si>
    <t xml:space="preserve">midpoint of the county bus stop points at SW 280 St and SW 312 St</t>
  </si>
  <si>
    <t xml:space="preserve">BRT station at SW 296th Street (Avocado Drive) with the SW 296 Street park and ride, where the county holds the South Corridor groundbreaking on 4 June 2021. It sits on the 2007 extension between Naranja and Leisure City and opens 27 October 2025.</t>
  </si>
  <si>
    <t xml:space="preserve">st-sw312</t>
  </si>
  <si>
    <t xml:space="preserve">SW 312 St</t>
  </si>
  <si>
    <t xml:space="preserve">BRT station at SW 312th Street (Campbell Drive), the main road into Homestead from the Turnpike, on the 2007 extension. The new station opens 27 October 2025.</t>
  </si>
  <si>
    <t xml:space="preserve">uf-ifas-extension-miami-dade</t>
  </si>
  <si>
    <t xml:space="preserve">UF IFAS Extension Miami-Dade County</t>
  </si>
  <si>
    <t xml:space="preserve">organization</t>
  </si>
  <si>
    <t xml:space="preserve">Agriculture and the Redland</t>
  </si>
  <si>
    <t xml:space="preserve">first documented year on the map; founding year not recorded</t>
  </si>
  <si>
    <t xml:space="preserve">county agricultural extension office</t>
  </si>
  <si>
    <t xml:space="preserve">X41</t>
  </si>
  <si>
    <t xml:space="preserve">The University of Florida IFAS Extension office for Miami-Dade County sits at 18710 SW 288th Street in the Redland, near the Tropical Research and Education Center, and acts as the liaison between university research and local growers, landscapers and residents. Its site gives no founding year.</t>
  </si>
  <si>
    <t xml:space="preserve">18710 SW 288th Street</t>
  </si>
  <si>
    <t xml:space="preserve">cauley-square</t>
  </si>
  <si>
    <t xml:space="preserve">Cauley Square Historic Village</t>
  </si>
  <si>
    <t xml:space="preserve">gathering</t>
  </si>
  <si>
    <t xml:space="preserve">historic railroad village of shops</t>
  </si>
  <si>
    <t xml:space="preserve">A10</t>
  </si>
  <si>
    <t xml:space="preserve">William H. Cauley builds the village in 1903 on ten acres beside the Florida East Coast Railway to ship his tomatoes north and house railway workers. Hurricane Andrew causes more than one million dollars of damage in 1992 and most of the main building's second floor is demolished before repairs. Miami-Dade County declares it a historic site in 1994 and it operates as a village of shops and restaurants at 22400 Old Dixie Highway.</t>
  </si>
  <si>
    <t xml:space="preserve">22400 Old Dixie Hwy</t>
  </si>
  <si>
    <t xml:space="preserve">cauley-william</t>
  </si>
  <si>
    <t xml:space="preserve">William H. Cauley</t>
  </si>
  <si>
    <t xml:space="preserve">tomato grower and founder of Cauley Square</t>
  </si>
  <si>
    <t xml:space="preserve">community centroid (no address recorded)</t>
  </si>
  <si>
    <t xml:space="preserve">William H. Cauley owns ten acres at Goulds and builds Cauley Square in 1903 as a shipping point for his tomatoes on the new railway. He builds the village in an attempt to grow the population of Goulds.</t>
  </si>
  <si>
    <t xml:space="preserve">redland-hotel</t>
  </si>
  <si>
    <t xml:space="preserve">Hotel Redland</t>
  </si>
  <si>
    <t xml:space="preserve">historic hotel</t>
  </si>
  <si>
    <t xml:space="preserve">A16 T46 T1</t>
  </si>
  <si>
    <t xml:space="preserve">W. D. Horne builds the Homestead Inn in 1904 as a rooming house, supply store and post office beside the new railway, and it is the oldest building in Homestead. A fire in the attic damages it on 10 November 1913. It closes in 2020 during the pandemic and reopens under new ownership at 5 S Flagler Avenue.</t>
  </si>
  <si>
    <t xml:space="preserve">5 S Flagler Ave</t>
  </si>
  <si>
    <t xml:space="preserve">silver-palm-schoolhouse</t>
  </si>
  <si>
    <t xml:space="preserve">Silver Palm Schoolhouse</t>
  </si>
  <si>
    <t xml:space="preserve">historic one room schoolhouse</t>
  </si>
  <si>
    <t xml:space="preserve">private, NRHP listed</t>
  </si>
  <si>
    <t xml:space="preserve">A19 A18 T14</t>
  </si>
  <si>
    <t xml:space="preserve">The Silver Palm Schoolhouse is built in 1904 at Silver Palm Drive and Newton Road, becomes private property in 1919 and later serves as a boarding house and day care. It is listed on the National Register of Historic Places in 1987 and anchors the Silver Palm Historic District with the 1911 William Anderson store.</t>
  </si>
  <si>
    <t xml:space="preserve">15655 SW 232nd St; NRHP 1987</t>
  </si>
  <si>
    <t xml:space="preserve">pioneer-guild-hall</t>
  </si>
  <si>
    <t xml:space="preserve">Pioneer Guild Hall and Redland Grocery</t>
  </si>
  <si>
    <t xml:space="preserve">community hall, now grocery</t>
  </si>
  <si>
    <t xml:space="preserve">A18</t>
  </si>
  <si>
    <t xml:space="preserve">The Pioneer Guild Hall is built in 1912 and becomes the social center of the Redland farming community. The Redland Grocery Store operates today in the original 1912 hall.</t>
  </si>
  <si>
    <t xml:space="preserve">burrs-berry-farm</t>
  </si>
  <si>
    <t xml:space="preserve">Burr's Berry Farm</t>
  </si>
  <si>
    <t xml:space="preserve">closed (reported)</t>
  </si>
  <si>
    <t xml:space="preserve">A9</t>
  </si>
  <si>
    <t xml:space="preserve">Raymond and Carrie Burr settle the farm in 1916 and their son Charles Burr turns it to strawberries in the 1960s, selling fresh fruit milkshakes from a stand at 12741 SW 216th Street. Charles Burr Sr. campaigns to keep Redland farmland in agriculture until his death in 2001. Review sites list the stand as closed in 2025 and 2026; no press notice of closure is found.</t>
  </si>
  <si>
    <t xml:space="preserve">12741 SW 216th St</t>
  </si>
  <si>
    <t xml:space="preserve">burr-charles</t>
  </si>
  <si>
    <t xml:space="preserve">Charles Burr Sr.</t>
  </si>
  <si>
    <t xml:space="preserve">strawberry grower and farmland advocate</t>
  </si>
  <si>
    <t xml:space="preserve">Charles Burr Sr. runs Burr's Berry Farm, is known locally as the Strawberry King and is credited as the first in the area to sell fresh fruit milkshakes. A Second World War veteran, he advocates for keeping Redland land in agriculture until his death in 2001.</t>
  </si>
  <si>
    <t xml:space="preserve">farm-life-school</t>
  </si>
  <si>
    <t xml:space="preserve">Redland Farm Life School</t>
  </si>
  <si>
    <t xml:space="preserve">historic school building</t>
  </si>
  <si>
    <t xml:space="preserve">restored, reuse planned</t>
  </si>
  <si>
    <t xml:space="preserve">A17 A18</t>
  </si>
  <si>
    <t xml:space="preserve">The Redland Farm Life School opens in 1916 with 195 students at 16001 SW 248th Street as a consolidated school for the farming district. Hurricane Andrew damages it in 1992 and a replacement Redland Elementary School is built to the north. The historic building receives an exterior restoration and in 2018 the county plans a culinary center and agritourism hub with commercial kitchens for farmers.</t>
  </si>
  <si>
    <t xml:space="preserve">16001 SW 248th St</t>
  </si>
  <si>
    <t xml:space="preserve">coral-castle</t>
  </si>
  <si>
    <t xml:space="preserve">Coral Castle</t>
  </si>
  <si>
    <t xml:space="preserve">hand built limestone attraction</t>
  </si>
  <si>
    <t xml:space="preserve">A14 A68</t>
  </si>
  <si>
    <t xml:space="preserve">Edward Leedskalnin begins carving his oolitic limestone structures in Florida City around 1923 and from 1936 spends three years moving them ten miles north to the present site on South Dixie Highway, working until 1951. About 1,100 tons of stone stand without mortar. The site is listed on the National Register of Historic Places in 1984 as Rock Gate and operates as a paid attraction at 28655 S Dixie Highway.</t>
  </si>
  <si>
    <t xml:space="preserve">28655 S Dixie Hwy; NRHP 1984</t>
  </si>
  <si>
    <t xml:space="preserve">fairchild-david</t>
  </si>
  <si>
    <t xml:space="preserve">David Fairchild</t>
  </si>
  <si>
    <t xml:space="preserve">USDA plant explorer</t>
  </si>
  <si>
    <t xml:space="preserve">A23 A40</t>
  </si>
  <si>
    <t xml:space="preserve">David Fairchild is instrumental in locating the USDA plant introduction station at Chapman Field in 1923 and in 1928 co founds the association that campaigns for Everglades National Park with Ernest Coe.</t>
  </si>
  <si>
    <t xml:space="preserve">leedskalnin-edward</t>
  </si>
  <si>
    <t xml:space="preserve">Edward Leedskalnin</t>
  </si>
  <si>
    <t xml:space="preserve">builder of Coral Castle</t>
  </si>
  <si>
    <t xml:space="preserve">A14</t>
  </si>
  <si>
    <t xml:space="preserve">Latvian born Edward Leedskalnin builds Coral Castle alone over more than 28 years from about 1923 to 1951, first in Florida City and then at its present Leisure City site. He dies in 1951.</t>
  </si>
  <si>
    <t xml:space="preserve">orchid-jungle</t>
  </si>
  <si>
    <t xml:space="preserve">Orchid Jungle</t>
  </si>
  <si>
    <t xml:space="preserve">orchid garden roadside attraction</t>
  </si>
  <si>
    <t xml:space="preserve">closed 1992 (reported)</t>
  </si>
  <si>
    <t xml:space="preserve">Orchid Jungle opens in 1923 as a roadside attraction in the Redland hammock on SW 157th Avenue. Hurricane Andrew causes extensive destruction across the Redland in 1992 and the attraction is reported to have closed after the storm and not reopened.</t>
  </si>
  <si>
    <t xml:space="preserve">usda-chapman-field</t>
  </si>
  <si>
    <t xml:space="preserve">USDA Subtropical Horticulture Research Station (Chapman Field)</t>
  </si>
  <si>
    <t xml:space="preserve">federal plant introduction and research station</t>
  </si>
  <si>
    <t xml:space="preserve">A23 A24</t>
  </si>
  <si>
    <t xml:space="preserve">The USDA moves its plant introduction work in 1923 to 200 acres of the former First World War army airfield Chapman Field between SW 136th Street and Deering Bay Drive, a site chosen with David Fairchild for tropical plant introduction. The station adds market quality research in 1956 and a commodity treatment group in 1968, and holds a National Plant Germplasm System collection from 1980. The station traces its origins to a 1898 garden near Brickell Avenue.</t>
  </si>
  <si>
    <t xml:space="preserve">197 acres, Old Cutler Road at SW 136th St</t>
  </si>
  <si>
    <t xml:space="preserve">trec</t>
  </si>
  <si>
    <t xml:space="preserve">UF IFAS Tropical Research and Education Center</t>
  </si>
  <si>
    <t xml:space="preserve">university agricultural research station</t>
  </si>
  <si>
    <t xml:space="preserve">A22 A30</t>
  </si>
  <si>
    <t xml:space="preserve">The University of Florida opens the research station at 18905 SW 280th Street in 1929 to help farmers grow crops in subtropical Florida, including mangoes, papayas, avocados and tomatoes. It marks ninety years in December 2019 and is the main research and extension base for Redland agriculture. Its director estimates in 2023 that county agriculture supports about 14,000 people.</t>
  </si>
  <si>
    <t xml:space="preserve">18905 SW 280th St</t>
  </si>
  <si>
    <t xml:space="preserve">south-dade-farms</t>
  </si>
  <si>
    <t xml:space="preserve">South Dade Farms (Sottile Farms)</t>
  </si>
  <si>
    <t xml:space="preserve">large farming company</t>
  </si>
  <si>
    <t xml:space="preserve">dissolved 1974</t>
  </si>
  <si>
    <t xml:space="preserve">A21 A20</t>
  </si>
  <si>
    <t xml:space="preserve">James Sottile's South Dade Farms operates from 1930 to 1974 on about 30,000 acres of South Dade. Sottile donates 1,200 acres for Homestead Bayfront Park in 1937, twenty acres for the Florida City State Farmers Market in 1939 and 80 acres for the South Dade Labor Camp on Campbell Drive.</t>
  </si>
  <si>
    <t xml:space="preserve">about 30,000 acres</t>
  </si>
  <si>
    <t xml:space="preserve">dumond-joseph</t>
  </si>
  <si>
    <t xml:space="preserve">Joseph DuMond</t>
  </si>
  <si>
    <t xml:space="preserve">founder of Monkey Jungle</t>
  </si>
  <si>
    <t xml:space="preserve">A15</t>
  </si>
  <si>
    <t xml:space="preserve">Joseph DuMond founds Monkey Jungle in 1933, releasing monkeys into a Redland hammock and building caged walkways for visitors.</t>
  </si>
  <si>
    <t xml:space="preserve">monkey-jungle</t>
  </si>
  <si>
    <t xml:space="preserve">Monkey Jungle</t>
  </si>
  <si>
    <t xml:space="preserve">primate wildlife attraction</t>
  </si>
  <si>
    <t xml:space="preserve">A15 A18 A69</t>
  </si>
  <si>
    <t xml:space="preserve">Joseph DuMond opens Monkey Jungle in 1933 on 30 acres of Redland hammock where visitors walk in caged paths while the monkeys roam free. It is one of the Redland's earliest roadside attractions and a stop on the Historic Redland Tropical Trail. Hurricane Irma damages the site in 2017.</t>
  </si>
  <si>
    <t xml:space="preserve">14805 SW 216th St, 30 acres</t>
  </si>
  <si>
    <t xml:space="preserve">florida-city-farmers-market</t>
  </si>
  <si>
    <t xml:space="preserve">Florida City State Farmers Market</t>
  </si>
  <si>
    <t xml:space="preserve">state farmers market and packing houses</t>
  </si>
  <si>
    <t xml:space="preserve">J51 J18 A20 A21</t>
  </si>
  <si>
    <t xml:space="preserve">The state farmers market opens on 31 January 1940 as a WPA project on twenty acres between the Florida East Coast tracks and Krome Avenue donated by James Sottile of South Dade Farms. In April 1946 about 6,000 cartons of vine ripened tomatoes are flown north daily, and a 60 by 225 foot packing house is built in 1947 for Frank Basso. Hurricane Andrew causes immense damage in 1992 and manager Joe Cephus Mitchell leads the recovery.</t>
  </si>
  <si>
    <t xml:space="preserve">20 acres, Krome Ave at the FEC tracks</t>
  </si>
  <si>
    <t xml:space="preserve">dade-county-farm-bureau</t>
  </si>
  <si>
    <t xml:space="preserve">Dade County Farm Bureau</t>
  </si>
  <si>
    <t xml:space="preserve">farm advocacy organization</t>
  </si>
  <si>
    <t xml:space="preserve">X39</t>
  </si>
  <si>
    <t xml:space="preserve">The Dade County Farm Bureau is founded in 1942 as the first county Farm Bureau in Florida and describes itself as South Florida's oldest agricultural organization. It has more than 2,600 members, is led in the 2020s by president Heather Moehling and executive director Jocelyn Guilfoyle, and its board includes Sam Accursio Jr. Its office is at 1850 Old Dixie Highway in Homestead.</t>
  </si>
  <si>
    <t xml:space="preserve">more than 2,600 members; 1850 Old Dixie Highway</t>
  </si>
  <si>
    <t xml:space="preserve">fruit-spice-park</t>
  </si>
  <si>
    <t xml:space="preserve">Fruit and Spice Park</t>
  </si>
  <si>
    <t xml:space="preserve">county tropical botanical park</t>
  </si>
  <si>
    <t xml:space="preserve">A11 A12 A13 A18</t>
  </si>
  <si>
    <t xml:space="preserve">The county buys 18 acres in the Redland from 1935 and opens the park in 1944 on the vision of Mary Calkins Heinlein, with funding secured by County Commissioner Preston B. Bird and support from parks director A. D. Barnes. Hurricane Andrew devastates the gardens, the 1906 schoolhouse and the 1902 Bauer Mitchell house in 1992; rebuilding with FEMA funds is completed by 2002. The park now covers 37 acres at 24801 SW 187th Avenue with more than 500 varieties of fruit, spice and nut plants and hosts the Redland International Orchid Festival.</t>
  </si>
  <si>
    <t xml:space="preserve">24801 SW 187th Ave, 37 acres; renamed Preston B. Bird and Mary Heinlein Fruit and Spice Park in 1980</t>
  </si>
  <si>
    <t xml:space="preserve">heinlein-mary</t>
  </si>
  <si>
    <t xml:space="preserve">Mary Calkins Heinlein</t>
  </si>
  <si>
    <t xml:space="preserve">founder and first superintendent of the Fruit and Spice Park</t>
  </si>
  <si>
    <t xml:space="preserve">A11</t>
  </si>
  <si>
    <t xml:space="preserve">Mary Calkins Heinlein (1903 to 1975) comes from a pioneer Redland farming family and conceives the Fruit and Spice Park as a showcase of the area's agriculture. She serves as its first superintendent from 1944 until her retirement in 1959, developing the gardens with her husband Herman to a plan by landscape architect William Lyman Phillips.</t>
  </si>
  <si>
    <t xml:space="preserve">bird-preston</t>
  </si>
  <si>
    <t xml:space="preserve">Preston B. Bird</t>
  </si>
  <si>
    <t xml:space="preserve">institutional connector</t>
  </si>
  <si>
    <t xml:space="preserve">county commissioner who funded the Fruit and Spice Park</t>
  </si>
  <si>
    <t xml:space="preserve">County Commissioner Preston B. Bird secures the funding that creates the Fruit and Spice Park in 1944. The park is renamed in 1980 to honor him and Mary Heinlein.</t>
  </si>
  <si>
    <t xml:space="preserve">basso-packing</t>
  </si>
  <si>
    <t xml:space="preserve">Frank Basso packing house</t>
  </si>
  <si>
    <t xml:space="preserve">tomato packing house</t>
  </si>
  <si>
    <t xml:space="preserve">A20</t>
  </si>
  <si>
    <t xml:space="preserve">A 60 by 225 foot packing house is built at the Florida City State Farmers Market in 1947 for lease to Frank Basso, who becomes a major operator farming up to 1,000 acres. It is one of the named packing houses of the market's early decades.</t>
  </si>
  <si>
    <t xml:space="preserve">demilly-doc</t>
  </si>
  <si>
    <t xml:space="preserve">Dr. John W. Doc DeMilly</t>
  </si>
  <si>
    <t xml:space="preserve">Homestead Rodeo Association president</t>
  </si>
  <si>
    <t xml:space="preserve">A37</t>
  </si>
  <si>
    <t xml:space="preserve">Doc DeMilly leads the Homestead Rodeo Association and is murdered in 1985. The rodeo arena at Harris Field is rededicated in his name in 1989.</t>
  </si>
  <si>
    <t xml:space="preserve">knaus-berry-farm</t>
  </si>
  <si>
    <t xml:space="preserve">Knaus Berry Farm</t>
  </si>
  <si>
    <t xml:space="preserve">A2 A3 A4</t>
  </si>
  <si>
    <t xml:space="preserve">Brothers Russell and Ray Knaus open a roadside strawberry stand in 1956 and settle at 15980 SW 248th Street in 1959, where the family bakery becomes known for its cinnamon rolls and milkshakes; the brothers retire in 1990. In August 2025 new owners Joel White and Sunil Bhatt with local investors take over the business and move it to 16790 SW 177th Avenue on Sam S. Accursio and Sons Farms land near Krome Avenue. The new site is reported to open at the end of November 2025; the farm operates seasonally from autumn to spring.</t>
  </si>
  <si>
    <t xml:space="preserve">15980 SW 248th St</t>
  </si>
  <si>
    <t xml:space="preserve">demilly-arena</t>
  </si>
  <si>
    <t xml:space="preserve">Doc DeMilly Rodeo Arena at Harris Field</t>
  </si>
  <si>
    <t xml:space="preserve">rodeo arena and city park</t>
  </si>
  <si>
    <t xml:space="preserve">The rodeo arena opens in 1958 on the former Homestead city airport and the grounds are dedicated as Tom J. Harris Field in 1960. The arena is rededicated in 1989 for Dr. John W. Doc DeMilly, the association president killed in 1985. Hurricane Andrew destroys the facility on 24 August 1992 and members rebuild it for the 1994 rodeo.</t>
  </si>
  <si>
    <t xml:space="preserve">1034 NE 8th St</t>
  </si>
  <si>
    <t xml:space="preserve">robert-is-here</t>
  </si>
  <si>
    <t xml:space="preserve">Robert Is Here</t>
  </si>
  <si>
    <t xml:space="preserve">fruit stand and farm</t>
  </si>
  <si>
    <t xml:space="preserve">A5</t>
  </si>
  <si>
    <t xml:space="preserve">Robert Moehling begins selling cucumbers from a roadside stand at age six in 1959, and his father's hand painted Robert Is Here sign gives the stand its name. The stand is badly damaged by Hurricane Andrew in 1992 and rebuilt with community support. It sells tropical fruit and milkshakes daily at 19200 SW 344th Street on the road to Everglades National Park and now involves the fourth generation of the family.</t>
  </si>
  <si>
    <t xml:space="preserve">19200 SW 344th St</t>
  </si>
  <si>
    <t xml:space="preserve">moehling-robert</t>
  </si>
  <si>
    <t xml:space="preserve">Robert Moehling</t>
  </si>
  <si>
    <t xml:space="preserve">founder of Robert Is Here</t>
  </si>
  <si>
    <t xml:space="preserve">Robert Moehling starts the Robert Is Here stand as a child in 1959 and still runs it with his family. A 387 page history of the stand written with historian Cesar Becerra appears in October 2015.</t>
  </si>
  <si>
    <t xml:space="preserve">costa-farms</t>
  </si>
  <si>
    <t xml:space="preserve">Costa Farms</t>
  </si>
  <si>
    <t xml:space="preserve">ornamental plant grower</t>
  </si>
  <si>
    <t xml:space="preserve">A25 J46 J47</t>
  </si>
  <si>
    <t xml:space="preserve">Jose Costa Sr. founds Costa Farms in 1961 on 30 acres growing tomatoes and calamondins, and the company switches to foliage plants in 1965 and begins supplying Kmart in 1980. Hurricane Andrew devastates the nurseries in 1992 and the third generation of the family rebuilds. Headquartered at 21800 SW 162nd Avenue, it joins Markel Ventures in 2017 and describes itself as one of the largest houseplant growers in the world.</t>
  </si>
  <si>
    <t xml:space="preserve">21800 SW 162nd Ave</t>
  </si>
  <si>
    <t xml:space="preserve">costa-jose</t>
  </si>
  <si>
    <t xml:space="preserve">Jose Costa Sr.</t>
  </si>
  <si>
    <t xml:space="preserve">founder of Costa Farms</t>
  </si>
  <si>
    <t xml:space="preserve">A25</t>
  </si>
  <si>
    <t xml:space="preserve">Jose Costa Sr. founds Costa Farms in 1961 on 30 acres in South Dade, growing tomatoes before the family turns to ornamental plants in 1965.</t>
  </si>
  <si>
    <t xml:space="preserve">centro-campesino</t>
  </si>
  <si>
    <t xml:space="preserve">Centro Campesino Farmworker Center</t>
  </si>
  <si>
    <t xml:space="preserve">farmworker advocacy and housing nonprofit</t>
  </si>
  <si>
    <t xml:space="preserve">A35 G29</t>
  </si>
  <si>
    <t xml:space="preserve">Community leaders found Centro Campesino in 1972 in response to the living conditions of farmworkers in South Dade. After Hurricane Andrew in 1992 it adds programs for farmworker children and later builds more than 500 single family homes and 130 rental units across eleven counties. It runs an afterschool center, homeownership counselling and disaster recovery from 35801 SW 186th Avenue.</t>
  </si>
  <si>
    <t xml:space="preserve">35801 SW 186th Ave</t>
  </si>
  <si>
    <t xml:space="preserve">udb</t>
  </si>
  <si>
    <t xml:space="preserve">Urban Development Boundary</t>
  </si>
  <si>
    <t xml:space="preserve">county growth boundary protecting farmland</t>
  </si>
  <si>
    <t xml:space="preserve">A31 A32 A28 A33 G66 G65</t>
  </si>
  <si>
    <t xml:space="preserve">The Urban Development Boundary first appears on the 1975 land use map of the county's Comprehensive Development Master Plan and is formally incorporated in the CDMP in 1983. It limits urban development in the western and southern county and keeps most Redland farmland outside the line; in 2025 the Property Appraiser classes 48,867 acres of farmland outside the UDB and 3,684 acres inside it. Moving the line requires a supermajority of the county commission and the South Dade Logistics and Technology District vote in 2022 is the most contested recent case.</t>
  </si>
  <si>
    <t xml:space="preserve">everglades-alligator-farm</t>
  </si>
  <si>
    <t xml:space="preserve">Everglades Alligator Farm</t>
  </si>
  <si>
    <t xml:space="preserve">alligator farm and airboat attraction</t>
  </si>
  <si>
    <t xml:space="preserve">A38 A69</t>
  </si>
  <si>
    <t xml:space="preserve">Everglades Alligator Farm opens in 1982 on the western edge of Florida City near the road to Everglades National Park, offering airboat tours of 20 to 25 minutes and alligator shows. It is a stop on the Historic Redland Tropical Trail.</t>
  </si>
  <si>
    <t xml:space="preserve">40351 SW 192nd Ave</t>
  </si>
  <si>
    <t xml:space="preserve">mexican-american-council</t>
  </si>
  <si>
    <t xml:space="preserve">Mexican American Council</t>
  </si>
  <si>
    <t xml:space="preserve">farmworker family education nonprofit</t>
  </si>
  <si>
    <t xml:space="preserve">X42 X43</t>
  </si>
  <si>
    <t xml:space="preserve">The Mexican American Council works so that every farmworker child has access to education, the arts and technology, from offices at 28300 SW 152nd Avenue in Homestead. It holds its 40th annual Farmworker Student Recognition Ceremony at Miami Dade College in May 2024 and the 41st in May 2025, which places the first ceremony in 1985; its programs include college and career prep, a family empowerment program and the Homestead Miami Mariachi Conservatory. Its founding year is not stated on its site and the year given is the first documented ceremony.</t>
  </si>
  <si>
    <t xml:space="preserve">28300 SW 152nd Avenue</t>
  </si>
  <si>
    <t xml:space="preserve">farmworker-association-florida</t>
  </si>
  <si>
    <t xml:space="preserve">Farmworker Association of Florida</t>
  </si>
  <si>
    <t xml:space="preserve">farmworker membership organization with a Homestead office</t>
  </si>
  <si>
    <t xml:space="preserve">X40</t>
  </si>
  <si>
    <t xml:space="preserve">The Farmworker Association of Florida grows out of unemployed citrus workers meeting in Mascotte after the early 1980s freezes, incorporates in 1986 and goes statewide in 1992. It runs five offices, in Apopka, Pierson, Fellsmere, Homestead and Immokalee. The Homestead office opening year is not given on the site.</t>
  </si>
  <si>
    <t xml:space="preserve">rmv</t>
  </si>
  <si>
    <t xml:space="preserve">Redland Market Village</t>
  </si>
  <si>
    <t xml:space="preserve">flea and farmers market</t>
  </si>
  <si>
    <t xml:space="preserve">A1 S1</t>
  </si>
  <si>
    <t xml:space="preserve">Redland Market Village opens in 1987 on US 1 at SW 244th Street and describes itself as family owned and operated. The site covers more than 27 acres with a farmers market open Thursday to Sunday, an outdoor flea market on weekends, food trucks, a fish market and a plant nursery. It sells produce from Homestead area farms direct to shoppers.</t>
  </si>
  <si>
    <t xml:space="preserve">24420 S Dixie Hwy, 27 acres</t>
  </si>
  <si>
    <t xml:space="preserve">redland-riot</t>
  </si>
  <si>
    <t xml:space="preserve">Redland Riot Road Rallye</t>
  </si>
  <si>
    <t xml:space="preserve">annual driving tour of Redland attractions</t>
  </si>
  <si>
    <t xml:space="preserve">A36 G38 G37</t>
  </si>
  <si>
    <t xml:space="preserve">Robert Adams Burr organizes the Redland Riot Road Rallye, held each third Saturday of January since 1994 according to the event site. Car teams follow a route with questions at about eleven stops including Cauley Square, Knaus Berry Farm, the Fruit and Spice Park, Robert Is Here and a finish at Schnebly Redland's Winery. Forty six teams with more than 160 people take part on 18 January 2025.</t>
  </si>
  <si>
    <t xml:space="preserve">burr-robert-adams</t>
  </si>
  <si>
    <t xml:space="preserve">Robert Adams Burr</t>
  </si>
  <si>
    <t xml:space="preserve">organizer of the Redland Riot</t>
  </si>
  <si>
    <t xml:space="preserve">A36</t>
  </si>
  <si>
    <t xml:space="preserve">Robert Adams Burr creates and runs Rob's Redland Riot, a history themed road rally of Redland farms and attractions, from 1994.</t>
  </si>
  <si>
    <t xml:space="preserve">schnebly-winery</t>
  </si>
  <si>
    <t xml:space="preserve">Schnebly Redland's Winery</t>
  </si>
  <si>
    <t xml:space="preserve">A6 A7 A8</t>
  </si>
  <si>
    <t xml:space="preserve">Peter and Denisse Schnebly make their first tropical fruit wine in 2004 and open Schnebly Redland's Winery to the public in 2005 at 30205 SW 217th Avenue. The winery uses avocado, guava, lychee, mango and passion fruit from the Redland and calls itself the southernmost winery in the continental United States. In 2014 the winery and brewery together employ 34 people.</t>
  </si>
  <si>
    <t xml:space="preserve">30205 SW 217th Ave; 34 employees in 2014 (WLRN)</t>
  </si>
  <si>
    <t xml:space="preserve">miami-brewing</t>
  </si>
  <si>
    <t xml:space="preserve">Miami Brewing Company</t>
  </si>
  <si>
    <t xml:space="preserve">production brewery</t>
  </si>
  <si>
    <t xml:space="preserve">A6 A7</t>
  </si>
  <si>
    <t xml:space="preserve">at Schnebly Redland's Winery, located on OpenStreetMap</t>
  </si>
  <si>
    <t xml:space="preserve">The Schneblys add Miami Brewing Company to the winery site in 2012, brewing beers such as Big Rod, Vice IPA, Shark Bait and Gator Tail. It shares the Redland property with the winery.</t>
  </si>
  <si>
    <t xml:space="preserve">ag-study-2023</t>
  </si>
  <si>
    <t xml:space="preserve">Miami-Dade Agricultural Land Use Trends and Outlook Study</t>
  </si>
  <si>
    <t xml:space="preserve">county and UF IFAS agriculture study</t>
  </si>
  <si>
    <t xml:space="preserve">published</t>
  </si>
  <si>
    <t xml:space="preserve">A27 A28 A29 A30 A26</t>
  </si>
  <si>
    <t xml:space="preserve">Miami-Dade County and UF IFAS publish the Evaluation of Agricultural Land Use Trends and Outlook in October 2023, projecting the farmland needed in 2030, 2040 and 2050 to keep the industry viable. County planning figures from the 2022 Census of Agriculture put crop value at 1.135 billion dollars, economic impact at 1.55 billion dollars and direct farm payroll at 302 million dollars, on 52,551 acres classed agricultural in 2025. The 2001 UF study found about 1.08 billion dollars of output and 14,795 jobs for 1998, and farmland has fallen from about 120,000 acres in the 1950s to about 59,000 acres in the 2017 census.</t>
  </si>
  <si>
    <t xml:space="preserve">Miami-Dade ranks first in the US in ornamental plants and second in Florida in farm value (county)</t>
  </si>
  <si>
    <t xml:space="preserve">deering-charles</t>
  </si>
  <si>
    <t xml:space="preserve">Charles Deering</t>
  </si>
  <si>
    <t xml:space="preserve">Parks, water and recreation</t>
  </si>
  <si>
    <t xml:space="preserve">industrialist who built the Cutler estate</t>
  </si>
  <si>
    <t xml:space="preserve">A53 A54 A24 T34 T32 T4</t>
  </si>
  <si>
    <t xml:space="preserve">Charles Deering (1852 to 1927), chairman of International Harvester, buys the Richmond Cottage at Cutler in 1916 and builds the Stone House in 1922, where he keeps an art collection valued at 60 million dollars in 1922. He also donates 25 acres at Buena Vista to the USDA plant garden in 1914.</t>
  </si>
  <si>
    <t xml:space="preserve">jennings-may</t>
  </si>
  <si>
    <t xml:space="preserve">May Mann Jennings</t>
  </si>
  <si>
    <t xml:space="preserve">women's club leader who created Royal Palm State Park</t>
  </si>
  <si>
    <t xml:space="preserve">A42</t>
  </si>
  <si>
    <t xml:space="preserve">May Mann Jennings, wife of a former governor, leads the Florida Federation of Women's Clubs campaign that creates Royal Palm State Park in 1916 and presents the park to the nation at the 1947 dedication of Everglades National Park.</t>
  </si>
  <si>
    <t xml:space="preserve">nps</t>
  </si>
  <si>
    <t xml:space="preserve">National Park Service</t>
  </si>
  <si>
    <t xml:space="preserve">federal park agency</t>
  </si>
  <si>
    <t xml:space="preserve">W A45</t>
  </si>
  <si>
    <t xml:space="preserve">The National Park Service, created in 1916, manages Everglades National Park from 1947 and Biscayne National Monument and Park from 1968, both headquartered in the Homestead area. Its Biscayne pages list Homestead Bayfront and Black Point as the nearest public marinas.</t>
  </si>
  <si>
    <t xml:space="preserve">royal-palm</t>
  </si>
  <si>
    <t xml:space="preserve">Royal Palm State Park</t>
  </si>
  <si>
    <t xml:space="preserve">Florida's first state park, now Royal Palm area of Everglades National Park</t>
  </si>
  <si>
    <t xml:space="preserve">absorbed 1947</t>
  </si>
  <si>
    <t xml:space="preserve">Royal Palm State Park is established on 23 November 1916 on Paradise Key near Florida City and run by the Florida Federation of Women's Clubs under May Mann Jennings. Its 4,000 acres protect the largest stand of royal palms and it operates until October 1947, when it passes to Everglades National Park and becomes the park's first visitor area.</t>
  </si>
  <si>
    <t xml:space="preserve">Paradise Key, about 4,000 acres</t>
  </si>
  <si>
    <t xml:space="preserve">thalatta-estate</t>
  </si>
  <si>
    <t xml:space="preserve">Thalatta Estate Park</t>
  </si>
  <si>
    <t xml:space="preserve">village bayfront estate park</t>
  </si>
  <si>
    <t xml:space="preserve">A59</t>
  </si>
  <si>
    <t xml:space="preserve">Thalatta is a Mediterranean Revival house built in 1926 on Biscayne Bay at Old Cutler Road. The Village of Palmetto Bay, incorporated in 2002, preserves it as a park and event venue.</t>
  </si>
  <si>
    <t xml:space="preserve">17301 Old Cutler Rd</t>
  </si>
  <si>
    <t xml:space="preserve">coe-ernest</t>
  </si>
  <si>
    <t xml:space="preserve">Ernest F. Coe</t>
  </si>
  <si>
    <t xml:space="preserve">landscape architect, campaigner for Everglades National Park</t>
  </si>
  <si>
    <t xml:space="preserve">A40</t>
  </si>
  <si>
    <t xml:space="preserve">Ernest Coe (1867 to 1951) moves to Miami in 1925 and in 1928 founds the Everglades Tropical National Park Association with David Fairchild, Bowman Ashe and Marjory Stoneman Douglas. He drafts the park proposal that Congress passes in May 1934 and attends the 1947 dedication though the park is smaller than he wanted. The main visitor center near Homestead is named for him in 1997.</t>
  </si>
  <si>
    <t xml:space="preserve">barnes-ad</t>
  </si>
  <si>
    <t xml:space="preserve">A. D. Barnes</t>
  </si>
  <si>
    <t xml:space="preserve">first Dade County parks director</t>
  </si>
  <si>
    <t xml:space="preserve">A67 A11</t>
  </si>
  <si>
    <t xml:space="preserve">A. D. Barnes is the county's first director of public parks from 1930 and supports the creation of the Fruit and Spice Park in 1944.</t>
  </si>
  <si>
    <t xml:space="preserve">bill-sadowski-park</t>
  </si>
  <si>
    <t xml:space="preserve">Bill Sadowski Park and Nature Center</t>
  </si>
  <si>
    <t xml:space="preserve">county nature preserve</t>
  </si>
  <si>
    <t xml:space="preserve">X37 W</t>
  </si>
  <si>
    <t xml:space="preserve">Bill Sadowski Park is a 30 acre county preserve near Palmetto Bay with pineland, tropical hardwood hammock and a drained Everglades slough, limestone solution holes and arches, a native tree arboretum and bird watching. It is named for William E. Sadowski, a state legislator from 1976 to 1982 and Secretary of Community Affairs who dies in a 1992 plane crash. The county page gives no opening year.</t>
  </si>
  <si>
    <t xml:space="preserve">30 acres; 17555 SW 79th Avenue</t>
  </si>
  <si>
    <t xml:space="preserve">md-parks</t>
  </si>
  <si>
    <t xml:space="preserve">Miami-Dade Parks, Recreation and Open Spaces</t>
  </si>
  <si>
    <t xml:space="preserve">county parks department</t>
  </si>
  <si>
    <t xml:space="preserve">A66 A67</t>
  </si>
  <si>
    <t xml:space="preserve">Dade County opens its first county park, Matheson Hammock, in 1930 under first parks director A. D. Barnes. The department now runs more than 200 parks from the Hickman Building in Miami and owns the Fruit and Spice Park, Homestead Bayfront Park, Black Point Marina, Larry and Penny Thompson Park, Zoo Miami and the Deering Estate in South Dade.</t>
  </si>
  <si>
    <t xml:space="preserve">more than 200 parks</t>
  </si>
  <si>
    <t xml:space="preserve">homestead-bayfront-park</t>
  </si>
  <si>
    <t xml:space="preserve">Homestead Bayfront Park and Herbert Hoover Marina</t>
  </si>
  <si>
    <t xml:space="preserve">county bayfront park, atoll pool and marina</t>
  </si>
  <si>
    <t xml:space="preserve">G34 A55 A21 A45</t>
  </si>
  <si>
    <t xml:space="preserve">James Sottile donates the land in 1937 and 1938 and the park is dedicated in 1939 with a WPA built atoll pool and dockage. It serves as a crash boat base for the Homestead air field in the Second World War and is rededicated in 1955; a second, segregated atoll beach on the north side later becomes camping and boat launching. The park covers 1,200 acres with 90 open to the public beside Biscayne National Park headquarters at Convoy Point.</t>
  </si>
  <si>
    <t xml:space="preserve">9698 SW 328th St; 1,200 acres, 90 public</t>
  </si>
  <si>
    <t xml:space="preserve">everglades-np</t>
  </si>
  <si>
    <t xml:space="preserve">Everglades National Park</t>
  </si>
  <si>
    <t xml:space="preserve">national park</t>
  </si>
  <si>
    <t xml:space="preserve">A39 A40 A41</t>
  </si>
  <si>
    <t xml:space="preserve">Congress authorizes the park in May 1934 after a campaign led by Ernest Coe and President Truman dedicates it on 6 December 1947 at Everglades City; it covers about 1.5 million acres. The main entrance on State Road 9336 west of Homestead and Florida City leads to Royal Palm and the Anhinga Trail. Hurricane Andrew destroys the original main visitor center in 1992 and the replacement Ernest F. Coe Visitor Center is dedicated in December 1996 and named by Congress in 1997.</t>
  </si>
  <si>
    <t xml:space="preserve">1,508,976 acres; main entrance 40001 SR 9336</t>
  </si>
  <si>
    <t xml:space="preserve">crandon-zoo</t>
  </si>
  <si>
    <t xml:space="preserve">Crandon Park Zoo</t>
  </si>
  <si>
    <t xml:space="preserve">county zoo on Key Biscayne, precursor of Zoo Miami</t>
  </si>
  <si>
    <t xml:space="preserve">closed 1980</t>
  </si>
  <si>
    <t xml:space="preserve">A47</t>
  </si>
  <si>
    <t xml:space="preserve">The county zoo begins at Crandon Park on Key Biscayne in 1948. Its animals move to the new Metrozoo at the Richmond site in 1980.</t>
  </si>
  <si>
    <t xml:space="preserve">chapman-field-park</t>
  </si>
  <si>
    <t xml:space="preserve">Chapman Field Park</t>
  </si>
  <si>
    <t xml:space="preserve">county bayfront park on a former airfield</t>
  </si>
  <si>
    <t xml:space="preserve">X33</t>
  </si>
  <si>
    <t xml:space="preserve">Chapman Field serves as an army airfield in 1917, the Department of Agriculture starts its plant introduction garden there in 1923 and the War Department declares the land surplus in 1947. Miami-Dade County acquires the 483 acre parcel and creates the park in 1949 at 13601 Old Cutler Road, builds three lighted baseball fields with Decade of Progress bonds in 1972 and closes the ball fields in 2014 over arsenic contamination. About 51 acres are developed and 432 acres are mangrove; a canoe and kayak ramp remains open.</t>
  </si>
  <si>
    <t xml:space="preserve">483 acres; 13601 Old Cutler Road</t>
  </si>
  <si>
    <t xml:space="preserve">cutler-ridge-park</t>
  </si>
  <si>
    <t xml:space="preserve">Cutler Ridge Park and Pool</t>
  </si>
  <si>
    <t xml:space="preserve">town park with fields and pool</t>
  </si>
  <si>
    <t xml:space="preserve">X35 X34 X48</t>
  </si>
  <si>
    <t xml:space="preserve">Cutler Ridge Park is a 10 acre town park at 10100 SW 200th Street west of Coral Sea Road beside Cutler Ridge Elementary, with lighted fields, a recreation building, pavilion and playground; its 25 meter pool closes permanently on 27 February 2026. It hosts Albion SC Miami soccer and the Miami Riptides swim and water polo clubs and the town's holiday celebration and golf cart parade. No opening year is given in the town's page; the surrounding Cutler Ridge sections are platted from 1954.</t>
  </si>
  <si>
    <t xml:space="preserve">10 acres; 10100 SW 200th Street</t>
  </si>
  <si>
    <t xml:space="preserve">gcrm</t>
  </si>
  <si>
    <t xml:space="preserve">Gold Coast Railroad Museum</t>
  </si>
  <si>
    <t xml:space="preserve">railroad museum</t>
  </si>
  <si>
    <t xml:space="preserve">A48 A49 A50</t>
  </si>
  <si>
    <t xml:space="preserve">University of Miami student William Godfrey arranges the donation of FEC locomotive 153 in 1957 and the Miami Railroad Historical Society begins the museum on the tracks of the old Richmond naval station. Government needs force a move to Fort Lauderdale in 1966 and the museum returns to Richmond in 1983 to 1984 beside the zoo, when the legislature names it an official state railroad museum. It holds more than 30 pieces including the presidential Pullman Ferdinand Magellan.</t>
  </si>
  <si>
    <t xml:space="preserve">12450 SW 152nd St</t>
  </si>
  <si>
    <t xml:space="preserve">islandia</t>
  </si>
  <si>
    <t xml:space="preserve">Islandia</t>
  </si>
  <si>
    <t xml:space="preserve">proposed resort city on the northern Keys</t>
  </si>
  <si>
    <t xml:space="preserve">dissolved 2012</t>
  </si>
  <si>
    <t xml:space="preserve">A46 A43</t>
  </si>
  <si>
    <t xml:space="preserve">Thirteen of eighteen voters incorporate Islandia at the end of 1960 on the 33 northernmost Keys, planning hotels, golf courses and a six lane road on Elliott Key; the mayor bulldozes the Spite Highway across the key in 1968. Federal land purchases stop the plan and Islandia becomes part of Biscayne National Monument in 1968. The county abolishes the city on 16 March 2012.</t>
  </si>
  <si>
    <t xml:space="preserve">biscayne-np</t>
  </si>
  <si>
    <t xml:space="preserve">Biscayne National Park</t>
  </si>
  <si>
    <t xml:space="preserve">A43 A44 A68</t>
  </si>
  <si>
    <t xml:space="preserve">Biscayne National Monument is created on 18 October 1968 after residents and Congressman Dante Fascell defeat the Seadade refinery port and the Islandia resort city, and Congress makes it a national park on 28 June 1980. It covers 172,971 acres, of which 9,075 are land, with headquarters at Convoy Point east of Homestead. Hurricane Andrew crosses the park on 24 August 1992 with a 17 foot surge; the Dante Fascell Visitor Center at Convoy Point is the mainland visitor building and is named for Fascell by Congress in 1998.</t>
  </si>
  <si>
    <t xml:space="preserve">9700 SW 328th St, Convoy Point; 172,971 acres</t>
  </si>
  <si>
    <t xml:space="preserve">fascell-dante</t>
  </si>
  <si>
    <t xml:space="preserve">Dante Fascell</t>
  </si>
  <si>
    <t xml:space="preserve">congressman who created Biscayne National Monument</t>
  </si>
  <si>
    <t xml:space="preserve">A44</t>
  </si>
  <si>
    <t xml:space="preserve">Dante Fascell (1917 to 1998) serves in the US House from 1955 to 1993 and is instrumental in creating Biscayne National Monument in 1968. The park's mainland visitor center at Convoy Point carries his name.</t>
  </si>
  <si>
    <t xml:space="preserve">card-sound-bridge</t>
  </si>
  <si>
    <t xml:space="preserve">Card Sound Bridge</t>
  </si>
  <si>
    <t xml:space="preserve">toll causeway from Florida City to Key Largo</t>
  </si>
  <si>
    <t xml:space="preserve">A62</t>
  </si>
  <si>
    <t xml:space="preserve">A wooden drawbridge opens on 25 January 1928 and is removed by 1947 after hurricane and fire damage; the present causeway opens in 1969. Card Sound Road runs from US 1 in Florida City to County Road 905 in north Key Largo as one of two road links to the Keys, carrying about 3,500 vehicles a day in 2016. The toll is waived during Keys evacuations.</t>
  </si>
  <si>
    <t xml:space="preserve">black-point</t>
  </si>
  <si>
    <t xml:space="preserve">Black Point Park and Marina</t>
  </si>
  <si>
    <t xml:space="preserve">county marina and park on Biscayne Bay</t>
  </si>
  <si>
    <t xml:space="preserve">A56 A57 A60 A45 G35</t>
  </si>
  <si>
    <t xml:space="preserve">A 1972 referendum sets aside the Black Point site for a marina and the plan is accepted after eleven years of permitting, with the marina operating by the early 1980s. Hurricane Andrew destroys the marina in 1992 and it is rebuilt. It has boat ramps, a dockside restaurant, bike paths and a jetty reaching 1.5 miles into Biscayne Bay, and is described in Cutler Bay sources as the largest public marina in the Miami area.</t>
  </si>
  <si>
    <t xml:space="preserve">24775 SW 87th Ave</t>
  </si>
  <si>
    <t xml:space="preserve">bb-aquatic-preserve</t>
  </si>
  <si>
    <t xml:space="preserve">Biscayne Bay Aquatic Preserve</t>
  </si>
  <si>
    <t xml:space="preserve">state aquatic preserve</t>
  </si>
  <si>
    <t xml:space="preserve">A61</t>
  </si>
  <si>
    <t xml:space="preserve">Florida designates the Biscayne Bay Aquatic Preserve in 1974 over all of Biscayne Bay from the Oleta River to the southern end of Card Sound. After Biscayne became a national park the preserve is split, with the southern section including Card Sound. The Florida Department of Environmental Protection manages it.</t>
  </si>
  <si>
    <t xml:space="preserve">about 69,000 acres north and 4,163 acres south</t>
  </si>
  <si>
    <t xml:space="preserve">larry-penny-park</t>
  </si>
  <si>
    <t xml:space="preserve">Larry and Penny Thompson Memorial Park</t>
  </si>
  <si>
    <t xml:space="preserve">county park and campground</t>
  </si>
  <si>
    <t xml:space="preserve">A52</t>
  </si>
  <si>
    <t xml:space="preserve">The county dedicates the 270 acre park on 17 December 1977 on former Naval Air Station Richmond land for Miami Herald columnist Larry Thompson, who died in 1973, and his wife Penny, an aviator. It has a 22 acre lake with beach, 240 RV sites, tent camping and horse and bike trails, and a concrete directional arrow from the blimp base survives at the south entrance.</t>
  </si>
  <si>
    <t xml:space="preserve">12451 SW 184th St, 270 acres</t>
  </si>
  <si>
    <t xml:space="preserve">zoo-miami</t>
  </si>
  <si>
    <t xml:space="preserve">Zoo Miami</t>
  </si>
  <si>
    <t xml:space="preserve">county zoo</t>
  </si>
  <si>
    <t xml:space="preserve">The county zoo moves from Crandon Park on Key Biscayne to the former Naval Air Station Richmond, opening a preview of 12 exhibits as Miami MetroZoo on 4 July 1980 and its first full section, Asia, on 12 December 1981. Hurricane Andrew topples more than 5,000 trees and destroys the Wings of Asia aviary in 1992; five animals die and the zoo reopens on 18 December 1992. It is renamed Zoo Miami on 4 July 2010 and holds more than 3,000 animals on about 750 acres.</t>
  </si>
  <si>
    <t xml:space="preserve">12400 SW 152nd St; about 750 acres, 324 developed</t>
  </si>
  <si>
    <t xml:space="preserve">deering-foundation</t>
  </si>
  <si>
    <t xml:space="preserve">Deering Estate Foundation</t>
  </si>
  <si>
    <t xml:space="preserve">nonprofit support foundation</t>
  </si>
  <si>
    <t xml:space="preserve">A53</t>
  </si>
  <si>
    <t xml:space="preserve">The Deering Estate Foundation is established in 1989 as a charitable organization supporting the estate's programs from offices at 7241 Richmond Drive in Palmetto Bay.</t>
  </si>
  <si>
    <t xml:space="preserve">homestead-sports-complex</t>
  </si>
  <si>
    <t xml:space="preserve">Homestead Sports Complex</t>
  </si>
  <si>
    <t xml:space="preserve">baseball stadium built for spring training</t>
  </si>
  <si>
    <t xml:space="preserve">demolished 2019</t>
  </si>
  <si>
    <t xml:space="preserve">A58</t>
  </si>
  <si>
    <t xml:space="preserve">Homestead builds the 6,500 seat stadium for 22 million dollars in 1991 as a spring training home for the Cleveland Indians, who are to start in 1993. Hurricane Andrew wrecks it in August 1992 and the Indians use an out clause to go to Winter Haven. The rebuilt stadium hosts the Florida Legends women's team in 1998 and filming of Any Given Sunday in 1999, serves temporarily as a police station and is demolished on 20 May 2019 after Hurricane Irma damage.</t>
  </si>
  <si>
    <t xml:space="preserve">1601 SE 28th Ave</t>
  </si>
  <si>
    <t xml:space="preserve">homestead-air-reserve-park</t>
  </si>
  <si>
    <t xml:space="preserve">Homestead Air Reserve Park</t>
  </si>
  <si>
    <t xml:space="preserve">county sports park on former base land</t>
  </si>
  <si>
    <t xml:space="preserve">X38</t>
  </si>
  <si>
    <t xml:space="preserve">Homestead Air Reserve Park covers 212.7 county acres in south Miami-Dade with soccer fields and picnic shelters, and hosts Soccerland Park with youth academies and six lighted synthetic mini pitches. The county page gives no opening year and the base's Wikipedia article records only that surplus portions of the base were transferred to local governments after the 1993 BRAC decision.</t>
  </si>
  <si>
    <t xml:space="preserve">212.7 acres; 27401 SW 127th Avenue</t>
  </si>
  <si>
    <t xml:space="preserve">c111-spreader</t>
  </si>
  <si>
    <t xml:space="preserve">C-111 Spreader Canal</t>
  </si>
  <si>
    <t xml:space="preserve">CERP water project west of Florida City</t>
  </si>
  <si>
    <t xml:space="preserve">A65 A63</t>
  </si>
  <si>
    <t xml:space="preserve">The C-111 canal carries flood water from western Miami-Dade past Florida City into northeast Florida Bay, drawing fresh water away from coastal wetlands and altering salinity in both national parks. The CERP project proposes filling the southern reach and replacing it with an east west spreader canal to release water across the wetlands near Taylor Slough while keeping flood protection for farms. The project is part of the 2000 plan.</t>
  </si>
  <si>
    <t xml:space="preserve">cerp</t>
  </si>
  <si>
    <t xml:space="preserve">Comprehensive Everglades Restoration Plan</t>
  </si>
  <si>
    <t xml:space="preserve">federal and state Everglades restoration plan</t>
  </si>
  <si>
    <t xml:space="preserve">A63 A64 A65</t>
  </si>
  <si>
    <t xml:space="preserve">Congress authorizes CERP in the Water Resources Development Act of 2000 as a joint program of the US Army Corps of Engineers and the South Florida Water Management District, first estimated at 7.8 to 8.2 billion dollars over 30 years and now expected to run about 50 years. Its South Dade components are the C-111 Spreader Canal and the Biscayne Bay Coastal Wetlands, which move fresh water back into Everglades National Park, Florida Bay and Biscayne Bay.</t>
  </si>
  <si>
    <t xml:space="preserve">bbcw</t>
  </si>
  <si>
    <t xml:space="preserve">Biscayne Bay Coastal Wetlands</t>
  </si>
  <si>
    <t xml:space="preserve">CERP project restoring fresh water flow to Biscayne Bay</t>
  </si>
  <si>
    <t xml:space="preserve">A64</t>
  </si>
  <si>
    <t xml:space="preserve">The South Florida Water Management District expedites phase one before full congressional approval, completing the Deering Estate flow way in autumn 2012. Culverts and pump stations on the L-31E canal follow from 2012 to 2023, including S-712 in June 2017, S-706 in September 2018 and the S-709 pump station in May 2023, so water flows from the canal into wetlands along Biscayne Bay between Deering and Homestead. The Corps of Engineers Jacksonville District is the federal partner.</t>
  </si>
  <si>
    <t xml:space="preserve">military-museum</t>
  </si>
  <si>
    <t xml:space="preserve">Miami-Dade Military Museum</t>
  </si>
  <si>
    <t xml:space="preserve">military museum in the 1942 Richmond headquarters building</t>
  </si>
  <si>
    <t xml:space="preserve">A51</t>
  </si>
  <si>
    <t xml:space="preserve">The 1942 headquarters building of Naval Air Station Richmond is moved within the base in 2010, listed on the National Register of Historic Places on 1 May 2017 and reopened as the Miami-Dade Military Museum in 2018 beside Zoo Miami.</t>
  </si>
  <si>
    <t xml:space="preserve">12460 SW 152nd St</t>
  </si>
  <si>
    <t xml:space="preserve">lakes-by-the-bay-park</t>
  </si>
  <si>
    <t xml:space="preserve">Lakes by the Bay Park</t>
  </si>
  <si>
    <t xml:space="preserve">town sports park on a 23 acre lake</t>
  </si>
  <si>
    <t xml:space="preserve">X36</t>
  </si>
  <si>
    <t xml:space="preserve">Lakes by the Bay Park at 8551 SW 216th Street covers 45 town acres beside a 47 acre county park, with three lighted baseball fields, two lighted multipurpose fields, batting cages and an exercise path serving youth leagues. A canoe and kayak launch with three pavilions opens in December 2020. The park's original opening year is not stated in the town's page; the year given is the documented 2020 launch opening.</t>
  </si>
  <si>
    <t xml:space="preserve">45 acres town plus 47 acres county; 8551 SW 216th Street</t>
  </si>
  <si>
    <t xml:space="preserve">coral-reef-park</t>
  </si>
  <si>
    <t xml:space="preserve">Coral Reef Park</t>
  </si>
  <si>
    <t xml:space="preserve">village park and market site</t>
  </si>
  <si>
    <t xml:space="preserve">X45 X54</t>
  </si>
  <si>
    <t xml:space="preserve">Coral Reef Park at 7895 SW 152nd Street is Palmetto Bay's main village park. It gains a new volleyball court in December 2023, hosts the Palmetto Bay Artisan and Farmers Market every Sunday from 6 October 2024 and receives Buddy Benches in December 2024. The park's opening year is not given in the sources reached.</t>
  </si>
  <si>
    <t xml:space="preserve">7895 SW 152nd Street</t>
  </si>
  <si>
    <t xml:space="preserve">first-umc-homestead</t>
  </si>
  <si>
    <t xml:space="preserve">First United Methodist Church of Homestead</t>
  </si>
  <si>
    <t xml:space="preserve">Gathering places and culture</t>
  </si>
  <si>
    <t xml:space="preserve">church, dated to the town's first year</t>
  </si>
  <si>
    <t xml:space="preserve">G24</t>
  </si>
  <si>
    <t xml:space="preserve">The congregation dates its founding to 25 November 1904, the year the railway reaches Homestead. Its historical marker at 622 North Krome Avenue is dedicated in 1951 and designated by the city's Historic Preservation Board in 1992.</t>
  </si>
  <si>
    <t xml:space="preserve">622 N Krome Avenue</t>
  </si>
  <si>
    <t xml:space="preserve">first-baptist-homestead</t>
  </si>
  <si>
    <t xml:space="preserve">First Baptist Church of Homestead</t>
  </si>
  <si>
    <t xml:space="preserve">downtown church</t>
  </si>
  <si>
    <t xml:space="preserve">G25</t>
  </si>
  <si>
    <t xml:space="preserve">A wooden First Baptist church is built at 240 North Krome Avenue in 1912 and the present neoclassical building with its entrance columns replaces it in 1944. It is the only remaining neoclassical structure in downtown Homestead.</t>
  </si>
  <si>
    <t xml:space="preserve">240 N Krome Avenue</t>
  </si>
  <si>
    <t xml:space="preserve">downtown-homestead</t>
  </si>
  <si>
    <t xml:space="preserve">Downtown Homestead</t>
  </si>
  <si>
    <t xml:space="preserve">historic town center on Krome Avenue</t>
  </si>
  <si>
    <t xml:space="preserve">G2 G9 G8</t>
  </si>
  <si>
    <t xml:space="preserve">Homestead incorporates in 1913 and its downtown grows around the Florida East Coast Railway depot and Krome Avenue. The Homestead Historic Downtown District, bounded by NW 4th Street, South Railroad Avenue, SE 1st Road and North Krome Drive, joins the National Register of Historic Places on 19 November 2007. Hurricane Andrew damages the district in 1992 and the Main Street program and the CRA lead its rebuilding from 1993 and 1994.</t>
  </si>
  <si>
    <t xml:space="preserve">NRHP district reference 07001199</t>
  </si>
  <si>
    <t xml:space="preserve">homestead-town-hall-museum</t>
  </si>
  <si>
    <t xml:space="preserve">Historic Homestead Town Hall Museum</t>
  </si>
  <si>
    <t xml:space="preserve">1917 city hall, now history museum</t>
  </si>
  <si>
    <t xml:space="preserve">G5 G27</t>
  </si>
  <si>
    <t xml:space="preserve">Contractor John F. Umphrey completes the Homestead Town Hall in 1917 to a design by Harold Hastings Mundy for 4,418 dollars. It houses city offices, the fire trucks and the jail until the city moves to 790 North Homestead Boulevard in 1975. After preservation efforts in the 1980s the building opens as a museum in late 1994 and it also digitizes Homestead's early newspapers.</t>
  </si>
  <si>
    <t xml:space="preserve">41 N Krome Avenue</t>
  </si>
  <si>
    <t xml:space="preserve">seminole-theatre</t>
  </si>
  <si>
    <t xml:space="preserve">Seminole Theatre</t>
  </si>
  <si>
    <t xml:space="preserve">historic theater and cultural center</t>
  </si>
  <si>
    <t xml:space="preserve">G1 G2 J23 J24</t>
  </si>
  <si>
    <t xml:space="preserve">The Seminole Theatre opens on North Krome Avenue on 26 November 1921 with about 500 seats. It burns in March 1940 and is rebuilt the same year in Streamline Moderne style by architect Roy A. Benjamin, closes in 1979, is damaged by Hurricane Andrew in 1992 and is donated to the city in 1993. Homestead voters approve a 5 million dollar bond in May 2014 and the restored theater reopens in late 2015, first on 28 October and with a grand opening gala on 12 December, with OVG Facilities managing it for the city.</t>
  </si>
  <si>
    <t xml:space="preserve">18 N Krome Avenue</t>
  </si>
  <si>
    <t xml:space="preserve">sacred-heart-homestead</t>
  </si>
  <si>
    <t xml:space="preserve">Sacred Heart Catholic Church</t>
  </si>
  <si>
    <t xml:space="preserve">Catholic parish serving Anglo, Hispanic and Haitian communities</t>
  </si>
  <si>
    <t xml:space="preserve">G26</t>
  </si>
  <si>
    <t xml:space="preserve">The Archdiocese of Miami records Sacred Heart parish in Homestead as founded in June 1929. The parish at 106 SE 1st Drive publishes its history in English, Spanish and Haitian Creole, reflecting the communities it serves.</t>
  </si>
  <si>
    <t xml:space="preserve">106 SE 1st Drive</t>
  </si>
  <si>
    <t xml:space="preserve">chambersouth</t>
  </si>
  <si>
    <t xml:space="preserve">ChamberSOUTH</t>
  </si>
  <si>
    <t xml:space="preserve">chamber of commerce for South Miami, Palmetto Bay and Cutler Bay</t>
  </si>
  <si>
    <t xml:space="preserve">G33</t>
  </si>
  <si>
    <t xml:space="preserve">ChamberSOUTH is founded in 1931 and serves South Miami, Pinecrest, Palmetto Bay, Cutler Bay and Greater Kendall from 6410 SW 80th Street in South Miami.</t>
  </si>
  <si>
    <t xml:space="preserve">homestead-rodeo</t>
  </si>
  <si>
    <t xml:space="preserve">Homestead Championship Rodeo</t>
  </si>
  <si>
    <t xml:space="preserve">annual PRCA rodeo and parade weekend</t>
  </si>
  <si>
    <t xml:space="preserve">A37 G6 G7</t>
  </si>
  <si>
    <t xml:space="preserve">The first Homestead rodeo is held on 11 November 1949 at Municipal Park. The rodeo becomes an annual January or February event with a free parade through downtown Homestead, and the multi week Frontier Days celebration runs from the early 1980s to the mid 1990s, revived in 2009 and renamed Rodeo Days in 2012. The 78th rodeo is scheduled for 29 to 31 January 2027.</t>
  </si>
  <si>
    <t xml:space="preserve">homestead-rodeo-assn</t>
  </si>
  <si>
    <t xml:space="preserve">Homestead Rodeo Association</t>
  </si>
  <si>
    <t xml:space="preserve">volunteer rodeo producer</t>
  </si>
  <si>
    <t xml:space="preserve">at the Doc DeMilly Rodeo Arena, address matched against OpenStreetMap</t>
  </si>
  <si>
    <t xml:space="preserve">Seventeen local businessmen found the Homestead Rodeo Association in 1952 after the Elks Lodge sponsors a first rodeo in 1949. The association leases a five acre tract from South Dade Farms, moves to the former city airport site in 1958 and rebuilds the grounds after Hurricane Andrew destroys them in 1992. It stages the only PRCA sanctioned rodeo in Miami-Dade County.</t>
  </si>
  <si>
    <t xml:space="preserve">shivers-bbq</t>
  </si>
  <si>
    <t xml:space="preserve">Shiver's BBQ</t>
  </si>
  <si>
    <t xml:space="preserve">barbecue restaurant of standing</t>
  </si>
  <si>
    <t xml:space="preserve">G21</t>
  </si>
  <si>
    <t xml:space="preserve">The Homestead branch of Shorty's BBQ opens on 1 October 1957 under manager Virgil Shiver, who buys it in 1960 and renames it Shiver's Bar-B-Q. Hurricane Andrew wrecks the restaurant in August 1992 and it reopens on 3 September 1993 at 28001 South Dixie Highway.</t>
  </si>
  <si>
    <t xml:space="preserve">28001 S Dixie Highway</t>
  </si>
  <si>
    <t xml:space="preserve">virgil-shiver</t>
  </si>
  <si>
    <t xml:space="preserve">Virgil Shiver</t>
  </si>
  <si>
    <t xml:space="preserve">restaurateur</t>
  </si>
  <si>
    <t xml:space="preserve">Virgil Shiver manages the Homestead Shorty's BBQ from 1957 and buys it in 1960, renaming it Shiver's Bar-B-Q. The family business continues after him.</t>
  </si>
  <si>
    <t xml:space="preserve">capri-restaurant</t>
  </si>
  <si>
    <t xml:space="preserve">Capri Restaurant</t>
  </si>
  <si>
    <t xml:space="preserve">Italian restaurant of standing</t>
  </si>
  <si>
    <t xml:space="preserve">G23</t>
  </si>
  <si>
    <t xml:space="preserve">Richard Accursio opens the Capri Restaurant on Krome Avenue in Florida City in 1958 and runs it for decades with the King Richard Room for dinners and events. The Cruz family, owners of MayaMex in Homestead since 2004, buy it in 2023 and keep the staff and recipes while adding Mexican dishes.</t>
  </si>
  <si>
    <t xml:space="preserve">935 N Krome Avenue</t>
  </si>
  <si>
    <t xml:space="preserve">harris-field</t>
  </si>
  <si>
    <t xml:space="preserve">Harris Field and Doc DeMilly Rodeo Arena</t>
  </si>
  <si>
    <t xml:space="preserve">rodeo arena and park</t>
  </si>
  <si>
    <t xml:space="preserve">G6</t>
  </si>
  <si>
    <t xml:space="preserve">The rodeo arena on the former Homestead city airport is first used in 1958 and the grounds are dedicated as Tom J. Harris Field in 1960 for the former mayor. The arena is rededicated in 1989 as the Doc DeMilly Rodeo Arena for HRA president Dr. John W. DeMilly. Hurricane Andrew destroys the grounds in 1992 and the rodeo returns in 1994.</t>
  </si>
  <si>
    <t xml:space="preserve">1034 NE 8th Street</t>
  </si>
  <si>
    <t xml:space="preserve">richard-accursio</t>
  </si>
  <si>
    <t xml:space="preserve">Richard Accursio</t>
  </si>
  <si>
    <t xml:space="preserve">Richard Accursio founds the Capri Restaurant in Florida City in 1958 and the Accursio family runs it until the 2023 sale to the Cruz family.</t>
  </si>
  <si>
    <t xml:space="preserve">el-toro-taco</t>
  </si>
  <si>
    <t xml:space="preserve">El Toro Taco</t>
  </si>
  <si>
    <t xml:space="preserve">family Mexican restaurant on Krome Avenue</t>
  </si>
  <si>
    <t xml:space="preserve">G22</t>
  </si>
  <si>
    <t xml:space="preserve">Farmworkers Estefana and Pablo Hernandez open a tortilla factory on Krome Avenue in 1976 and in 1977 begin selling prepared food from a truck to agricultural workers. The business grows into the El Toro Taco restaurant, survives Pablo's death and Hurricane Andrew, and by 2017 employs six family members across generations.</t>
  </si>
  <si>
    <t xml:space="preserve">1 S Krome Avenue</t>
  </si>
  <si>
    <t xml:space="preserve">hernandez-family</t>
  </si>
  <si>
    <t xml:space="preserve">Hernandez family (El Toro Taco)</t>
  </si>
  <si>
    <t xml:space="preserve">farmworker family turned restaurateurs</t>
  </si>
  <si>
    <t xml:space="preserve">Estefana and Pablo Hernandez pick vegetables in South Dade fields before founding El Toro Taco in 1976. Estefana leads the restaurant after Pablo dies and later generations of the family work in it.</t>
  </si>
  <si>
    <t xml:space="preserve">coffo</t>
  </si>
  <si>
    <t xml:space="preserve">Coalition of Florida Farmworker Organizations</t>
  </si>
  <si>
    <t xml:space="preserve">statewide farmworker services coalition based in Florida City</t>
  </si>
  <si>
    <t xml:space="preserve">G30</t>
  </si>
  <si>
    <t xml:space="preserve">COFFO, registered in 1983 and based at 778 West Palm Drive in Florida City, provides emergency services and community programs for migrant and seasonal farmworkers in 13 Florida counties.</t>
  </si>
  <si>
    <t xml:space="preserve">778 W Palm Drive</t>
  </si>
  <si>
    <t xml:space="preserve">robert-burr</t>
  </si>
  <si>
    <t xml:space="preserve">Robert Burr</t>
  </si>
  <si>
    <t xml:space="preserve">tour organizer and Redland promoter</t>
  </si>
  <si>
    <t xml:space="preserve">G38 G37</t>
  </si>
  <si>
    <t xml:space="preserve">Robert Adams Burr, a seventh generation Floridian, leads Redland tours from 1991 and founds the Redland Riot Road Rallye in 2006.</t>
  </si>
  <si>
    <t xml:space="preserve">branches-florida-city</t>
  </si>
  <si>
    <t xml:space="preserve">Branches Florida City</t>
  </si>
  <si>
    <t xml:space="preserve">youth and family services center</t>
  </si>
  <si>
    <t xml:space="preserve">G31 G32</t>
  </si>
  <si>
    <t xml:space="preserve">A children's program starts on the Florida City United Methodist Church property in 1993 after Hurricane Andrew and is formally created as Branches in August 1994 with 20 children. It merges into South Florida Urban Ministries, founded in 1973 as Miami Urban Ministries and renamed Branches in 2013, and opens the Trish and Dan Bell Family Branches Center in 2015 to serve more than 1,500 people a year.</t>
  </si>
  <si>
    <t xml:space="preserve">homestead-main-street</t>
  </si>
  <si>
    <t xml:space="preserve">Homestead Main Street</t>
  </si>
  <si>
    <t xml:space="preserve">downtown revitalization nonprofit</t>
  </si>
  <si>
    <t xml:space="preserve">G8</t>
  </si>
  <si>
    <t xml:space="preserve">Homestead Main Street is designated a Florida Main Street community in 1993 after Hurricane Andrew and runs downtown events such as Krome Avenue Goes Cajun and free weekend trolleys to the national parks. By 2014 the state credits it with 94 rehabilitation projects worth more than 36 million dollars and 121 new downtown businesses. The state names it Program of the Month in 2014 and 2018.</t>
  </si>
  <si>
    <t xml:space="preserve">43 N Krome Avenue</t>
  </si>
  <si>
    <t xml:space="preserve">florida-city-civic-center</t>
  </si>
  <si>
    <t xml:space="preserve">Florida City Civic Center</t>
  </si>
  <si>
    <t xml:space="preserve">city hall, council chamber and police complex</t>
  </si>
  <si>
    <t xml:space="preserve">G40 G53</t>
  </si>
  <si>
    <t xml:space="preserve">DPZ designs a civic complex for Florida City in 1994 during the rebuilding after Hurricane Andrew, with a police station, a community center and council chamber, a development building and an administration building linked by a tower marking the town center. The city government operates from the complex on West Palm Drive.</t>
  </si>
  <si>
    <t xml:space="preserve">404 W Palm Drive</t>
  </si>
  <si>
    <t xml:space="preserve">seminole-theatre-group</t>
  </si>
  <si>
    <t xml:space="preserve">Seminole Theater Group</t>
  </si>
  <si>
    <t xml:space="preserve">nonprofit formed to restore the theater</t>
  </si>
  <si>
    <t xml:space="preserve">G2 G1</t>
  </si>
  <si>
    <t xml:space="preserve">The Seminole Theater Group forms in 1997 to restore the closed theater as a performing arts venue after the city designates it a local historic site in 1995. Its campaign leads to the 2014 bond and state grants and the 2015 reopening.</t>
  </si>
  <si>
    <t xml:space="preserve">artsouth</t>
  </si>
  <si>
    <t xml:space="preserve">ArtSouth</t>
  </si>
  <si>
    <t xml:space="preserve">community arts organization</t>
  </si>
  <si>
    <t xml:space="preserve">G18</t>
  </si>
  <si>
    <t xml:space="preserve">Ellie Schneiderman and I. Stanley Levine, founders of the South Florida Art Center on Lincoln Road, open ArtSouth in Homestead in 2000 as an arts campus with studios, galleries and classes. The organization leaves Homestead in 2013 and now runs monthly open houses, exhibitions and classes from the historic Perrine Community House at 900 East Perrine Avenue in Palmetto Bay.</t>
  </si>
  <si>
    <t xml:space="preserve">ellie-schneiderman</t>
  </si>
  <si>
    <t xml:space="preserve">Ellie Schneiderman</t>
  </si>
  <si>
    <t xml:space="preserve">arts organizer, ArtSouth founder</t>
  </si>
  <si>
    <t xml:space="preserve">Ellie Schneiderman co founds the South Florida Art Center on Lincoln Road in Miami Beach and then co founds ArtSouth in Homestead in 2000 with I. Stanley Levine.</t>
  </si>
  <si>
    <t xml:space="preserve">black-point-ocean-grill</t>
  </si>
  <si>
    <t xml:space="preserve">Black Point Ocean Grill</t>
  </si>
  <si>
    <t xml:space="preserve">waterfront seafood restaurant with live music</t>
  </si>
  <si>
    <t xml:space="preserve">G35</t>
  </si>
  <si>
    <t xml:space="preserve">Black Point Ocean Grill serves seafood, steaks and sandwiches at the county marina from 2005 and hosts live music nightly, making it a documented waterfront gathering point for Cutler Bay.</t>
  </si>
  <si>
    <t xml:space="preserve">cutler-bay-town-center</t>
  </si>
  <si>
    <t xml:space="preserve">Cutler Bay Town Center District</t>
  </si>
  <si>
    <t xml:space="preserve">planned mixed use downtown around Southland Mall</t>
  </si>
  <si>
    <t xml:space="preserve">G44 G47 G46</t>
  </si>
  <si>
    <t xml:space="preserve">Cutler Bay's Growth Management Plan, adopted in 2008, creates a Town Center land use category for a design unified mixed use downtown with up to 250 units per acre and 18 stories in its core. The district centers on the Southland Mall site and the state funds a Town Center District workforce and marketing plan in fiscal 2023 to 2024. Southplace City Center breaks ground there in 2025.</t>
  </si>
  <si>
    <t xml:space="preserve">homestead-pavilion</t>
  </si>
  <si>
    <t xml:space="preserve">Homestead Pavilion</t>
  </si>
  <si>
    <t xml:space="preserve">regional retail center</t>
  </si>
  <si>
    <t xml:space="preserve">G36</t>
  </si>
  <si>
    <t xml:space="preserve">Homestead Pavilion, a 302,346 square foot shopping center at 2400 NE 10th Court near the Turnpike and Campbell Drive, is built in 2008. A partnership of CREC Capital, MMG Equity Partners and Highline buys it fully leased for 62.2 million dollars in 2019.</t>
  </si>
  <si>
    <t xml:space="preserve">302,346 sq ft</t>
  </si>
  <si>
    <t xml:space="preserve">naranja-branch-library</t>
  </si>
  <si>
    <t xml:space="preserve">Naranja Branch Library</t>
  </si>
  <si>
    <t xml:space="preserve">county library branch</t>
  </si>
  <si>
    <t xml:space="preserve">G39</t>
  </si>
  <si>
    <t xml:space="preserve">The Naranja Branch of the Miami-Dade Public Library System opens on 13 July 2009 at 14850 SW 280th Street as a stand alone building funded by the Building Better Communities bond, replacing a storefront branch on Dixie Highway that had operated about six years.</t>
  </si>
  <si>
    <t xml:space="preserve">14850 SW 280th Street</t>
  </si>
  <si>
    <t xml:space="preserve">mangowood-santa-parade</t>
  </si>
  <si>
    <t xml:space="preserve">Mangowood Santa Parade</t>
  </si>
  <si>
    <t xml:space="preserve">neighborhood holiday parade</t>
  </si>
  <si>
    <t xml:space="preserve">X46</t>
  </si>
  <si>
    <t xml:space="preserve">The Mangowood Homeowners Association and neighbors hold an annual Santa parade of decorated golf carts, a fire truck and police cars through the Mangowood neighborhood, developed in 1958, entering at SW 152nd Street and 84th Court. Councilmember Fiore says it has run since at least his first election in 2010, which is the first documented year; the 2025 edition is on 20 December.</t>
  </si>
  <si>
    <t xml:space="preserve">dennis-moss</t>
  </si>
  <si>
    <t xml:space="preserve">Dennis C. Moss</t>
  </si>
  <si>
    <t xml:space="preserve">county commissioner, District 9, 1993 to 2020</t>
  </si>
  <si>
    <t xml:space="preserve">G20 G64</t>
  </si>
  <si>
    <t xml:space="preserve">Dennis C. Moss represents District 9 on the Miami-Dade County Commission from 1993 to 2020. He is credited with bringing the South Dade cultural arts center to Cutler Bay, which is renamed for him in 2022, and with championing transit oriented housing at Quail Roost Station.</t>
  </si>
  <si>
    <t xml:space="preserve">sdcac</t>
  </si>
  <si>
    <t xml:space="preserve">Dennis C. Moss Cultural Arts Center</t>
  </si>
  <si>
    <t xml:space="preserve">county performing arts center</t>
  </si>
  <si>
    <t xml:space="preserve">G19 G20</t>
  </si>
  <si>
    <t xml:space="preserve">Miami-Dade County opens the South Miami-Dade Cultural Arts Center at 10950 SW 211th Street in 2011 with a 961 seat main theater, run by the county Department of Cultural Affairs. The county renames it the Dennis C. Moss Cultural Arts Center on 22 October 2022 for the District 9 commissioner who championed it.</t>
  </si>
  <si>
    <t xml:space="preserve">961 seat main theater</t>
  </si>
  <si>
    <t xml:space="preserve">palmetto-bay-village-hall</t>
  </si>
  <si>
    <t xml:space="preserve">Palmetto Bay Village Hall</t>
  </si>
  <si>
    <t xml:space="preserve">LEED Platinum municipal center</t>
  </si>
  <si>
    <t xml:space="preserve">G41 G74</t>
  </si>
  <si>
    <t xml:space="preserve">The Village of Palmetto Bay, incorporated in 2002, builds a municipal center that receives LEED Platinum certification at a ceremony on 23 October 2012, the first Platinum certified municipal center in Florida. The village describes it as the least expensive village hall in Miami-Dade County.</t>
  </si>
  <si>
    <t xml:space="preserve">9705 E Hibiscus Street</t>
  </si>
  <si>
    <t xml:space="preserve">homestead-eco-fair</t>
  </si>
  <si>
    <t xml:space="preserve">Homestead Eco Fair</t>
  </si>
  <si>
    <t xml:space="preserve">environmental fair at Losner Park</t>
  </si>
  <si>
    <t xml:space="preserve">X49</t>
  </si>
  <si>
    <t xml:space="preserve">The first annual Homestead Eco Fair draws hundreds to Losner Park in February 2015 with environmental organizations and educational exhibits.</t>
  </si>
  <si>
    <t xml:space="preserve">stone-crab-festival-homestead</t>
  </si>
  <si>
    <t xml:space="preserve">Homestead Stone Crab and Seafood Festival</t>
  </si>
  <si>
    <t xml:space="preserve">Rotary charity food festival</t>
  </si>
  <si>
    <t xml:space="preserve">X44</t>
  </si>
  <si>
    <t xml:space="preserve">The Rotary Club of Homestead Charitable Foundation's Stone Crab and Seafood Festival starts in Key Largo and, having outgrown it, moves in its second year to the Homestead Sports Complex at 1601 SE 28th Avenue with the city's cooperation on 26 and 27 January 2019. Proceeds fund scholarships, the Homestead Soup Kitchen and local nonprofits. The club also donates to the Homestead Soup Kitchen with the city in 2024.</t>
  </si>
  <si>
    <t xml:space="preserve">homestead-tree-lighting-parade</t>
  </si>
  <si>
    <t xml:space="preserve">Homestead Tree Lighting Parade</t>
  </si>
  <si>
    <t xml:space="preserve">downtown holiday parade</t>
  </si>
  <si>
    <t xml:space="preserve">X47</t>
  </si>
  <si>
    <t xml:space="preserve">Homestead Main Street organizes the city's Tree Lighting Parade in downtown Homestead, where in December 2018 the South Florida Trail Riders bring 13 horses and 30 ground crew dressed as elves to carry Santa and Mrs Claus behind a high school marching band. The year is the first documented edition in the sources reached.</t>
  </si>
  <si>
    <t xml:space="preserve">homestead-cybrarium</t>
  </si>
  <si>
    <t xml:space="preserve">Homestead Cybrarium</t>
  </si>
  <si>
    <t xml:space="preserve">city public library and technology center</t>
  </si>
  <si>
    <t xml:space="preserve">G3 G4 G76 J19 J24</t>
  </si>
  <si>
    <t xml:space="preserve">The Homestead City Council votes in 2019 to create a municipal library and the Cybrarium opens at 80 West Mowry Drive on 18 March 2021 as part of the downtown redevelopment program. The 23,800 square foot building holds more than 34,000 physical items, a children's theater, a virtual reality cube and a makerspace. Library Systems and Services operates it for the city and it reports about 150,000 checkouts in a year.</t>
  </si>
  <si>
    <t xml:space="preserve">23,800 sq ft, 80 W Mowry Drive</t>
  </si>
  <si>
    <t xml:space="preserve">losner-park</t>
  </si>
  <si>
    <t xml:space="preserve">Losner Park</t>
  </si>
  <si>
    <t xml:space="preserve">downtown signature park and event lawn</t>
  </si>
  <si>
    <t xml:space="preserve">G16 G17</t>
  </si>
  <si>
    <t xml:space="preserve">The city names its small downtown park for the Losner family in the 1990s. A Sasaki designed rebuild begins in December 2020 and the park reopens in November 2022, expanded from 0.68 to 3 acres with a covered stage for more than 1,500 people, an event lawn, a play area and a veterans memorial. The roughly 6 million dollar project is paid from impact fees and grants.</t>
  </si>
  <si>
    <t xml:space="preserve">104 N Krome Avenue, 3 acres</t>
  </si>
  <si>
    <t xml:space="preserve">cutler-bay-golf-cart-parade</t>
  </si>
  <si>
    <t xml:space="preserve">Cutler Bay Holiday Celebration and Golf Cart Parade</t>
  </si>
  <si>
    <t xml:space="preserve">town holiday festival</t>
  </si>
  <si>
    <t xml:space="preserve">X48</t>
  </si>
  <si>
    <t xml:space="preserve">The Town of Cutler Bay Parks and Recreation Department holds its 2023 Holiday Celebration and Golf Cart Parade at Cutler Ridge Park with about 300 golf carts and 2,000 attendees, Santa photos, food trucks and live music, doubling as a toy drive for Holtz Children's Hospital. Mayor Tim Meerbott and council members ride in decorated carts.</t>
  </si>
  <si>
    <t xml:space="preserve">palmetto-bay-farmers-market</t>
  </si>
  <si>
    <t xml:space="preserve">Palmetto Bay Artisan and Farmers Market</t>
  </si>
  <si>
    <t xml:space="preserve">weekly market</t>
  </si>
  <si>
    <t xml:space="preserve">X45</t>
  </si>
  <si>
    <t xml:space="preserve">The Village of Palmetto Bay and Metro Promotions open the Palmetto Bay Artisan and Farmers Market at Coral Reef Park on Sunday 6 October 2024, running every Sunday from 10 am to 4 pm with local produce, crafts, food trucks and music. Mayor Karyn Cunningham describes it as a place where residents connect with local businesses and each other.</t>
  </si>
  <si>
    <t xml:space="preserve">miami-dade-county</t>
  </si>
  <si>
    <t xml:space="preserve">Miami-Dade County</t>
  </si>
  <si>
    <t xml:space="preserve">Plans and agencies</t>
  </si>
  <si>
    <t xml:space="preserve">county government, two tier federation</t>
  </si>
  <si>
    <t xml:space="preserve">G71</t>
  </si>
  <si>
    <t xml:space="preserve">Dade County is created on 4 February 1836 and has operated under a home rule charter as a two tier federation since 1957. Voters rename it Miami-Dade County on 13 November 1997. It provides municipal services to the unincorporated communities of South Dade and oversees the CRAs, parks, transit and land use planning across the corridor.</t>
  </si>
  <si>
    <t xml:space="preserve">Stephen P. Clark Center, 111 NW 1st Street, Miami</t>
  </si>
  <si>
    <t xml:space="preserve">dtpw</t>
  </si>
  <si>
    <t xml:space="preserve">Miami-Dade Transit (DTPW)</t>
  </si>
  <si>
    <t xml:space="preserve">county transit and public works department</t>
  </si>
  <si>
    <t xml:space="preserve">G72 G62</t>
  </si>
  <si>
    <t xml:space="preserve">The Dade County Commission creates the Metropolitan Transit Authority by ordinance in 1960. The agency becomes Miami-Dade Transit and now sits in the Department of Transportation and Public Works, which builds and runs the South Dade Transitway and its bus rapid transit stations opened in 2025.</t>
  </si>
  <si>
    <t xml:space="preserve">701 NW 1st Court, Miami</t>
  </si>
  <si>
    <t xml:space="preserve">cdmp</t>
  </si>
  <si>
    <t xml:space="preserve">Comprehensive Development Master Plan</t>
  </si>
  <si>
    <t xml:space="preserve">county land use and growth plan</t>
  </si>
  <si>
    <t xml:space="preserve">G65 G66</t>
  </si>
  <si>
    <t xml:space="preserve">Miami-Dade County's Comprehensive Development Master Plan sets where and how development and conservation occur over ten to twenty years and is the framework for zoning and infrastructure. Its 1975 land use map draws the Urban Development Boundary. The plan is amended in cycles each January, May and October and reviewed every seven years.</t>
  </si>
  <si>
    <t xml:space="preserve">beacon-council</t>
  </si>
  <si>
    <t xml:space="preserve">Miami-Dade Beacon Council</t>
  </si>
  <si>
    <t xml:space="preserve">county economic development partnership</t>
  </si>
  <si>
    <t xml:space="preserve">G55 G50</t>
  </si>
  <si>
    <t xml:space="preserve">The Beacon Council is founded in 1985 as an outgrowth of the Greater Miami Chamber of Commerce and is the county's official public private economic development organization. With the Miami-Dade Defense Alliance it channels the 2005 federal grant for the Homestead base Joint Land Use Study.</t>
  </si>
  <si>
    <t xml:space="preserve">alvah-chapman</t>
  </si>
  <si>
    <t xml:space="preserve">Alvah Chapman Jr.</t>
  </si>
  <si>
    <t xml:space="preserve">Knight Ridder chairman, We Will Rebuild chair</t>
  </si>
  <si>
    <t xml:space="preserve">G75 G53</t>
  </si>
  <si>
    <t xml:space="preserve">Alvah Chapman Jr., chairman of Knight Ridder and the Miami Herald, leads the private effort to rebuild Homestead and southern Miami-Dade after Hurricane Andrew in 1992 through We Will Rebuild.</t>
  </si>
  <si>
    <t xml:space="preserve">fema-andrew</t>
  </si>
  <si>
    <t xml:space="preserve">FEMA Hurricane Andrew recovery</t>
  </si>
  <si>
    <t xml:space="preserve">federal disaster declaration DR-955 and aid package</t>
  </si>
  <si>
    <t xml:space="preserve">closed 1992</t>
  </si>
  <si>
    <t xml:space="preserve">G73 G54</t>
  </si>
  <si>
    <t xml:space="preserve">FEMA declares Florida disaster DR-955 for Hurricane Andrew in August 1992. Congress passes an aid package that grows from President Bush's 7.1 billion dollar request to 11.1 billion dollars including other storms, then the costliest disaster package. In Miami-Dade the storm destroys 25,524 homes and damages 101,241, and the county loses about 36,000 residents in 1992.</t>
  </si>
  <si>
    <t xml:space="preserve">DR-955-FL</t>
  </si>
  <si>
    <t xml:space="preserve">south-dade-charrette-1992</t>
  </si>
  <si>
    <t xml:space="preserve">South Dade Planning Charrette</t>
  </si>
  <si>
    <t xml:space="preserve">post Andrew community rebuilding charrette</t>
  </si>
  <si>
    <t xml:space="preserve">G52</t>
  </si>
  <si>
    <t xml:space="preserve">A three week charrette in November 1992 sponsored by We Will Rebuild's Innovation Committee, the University of Miami and FIU design schools and the Miami AIA, ASLA and APA chapters identifies 33 South Dade communities needing plans and proposes a community center with a square and hall for each. Its South Miami Heights case study on 57.65 acres plans a rebuilt Caribbean Elementary as a community center, 213 new homes and 102 renovated apartments.</t>
  </si>
  <si>
    <t xml:space="preserve">dpz</t>
  </si>
  <si>
    <t xml:space="preserve">DPZ CoDesign</t>
  </si>
  <si>
    <t xml:space="preserve">town planning firm, Florida City civic center designer</t>
  </si>
  <si>
    <t xml:space="preserve">G40</t>
  </si>
  <si>
    <t xml:space="preserve">DPZ designs Florida City's civic center complex in 1994 as part of a master plan for the 2.5 square mile city rebuilding after Hurricane Andrew.</t>
  </si>
  <si>
    <t xml:space="preserve">habdi-plan</t>
  </si>
  <si>
    <t xml:space="preserve">HABDI base reuse plan</t>
  </si>
  <si>
    <t xml:space="preserve">commercial airport plan for the former Homestead Air Force Base</t>
  </si>
  <si>
    <t xml:space="preserve">closed 2001</t>
  </si>
  <si>
    <t xml:space="preserve">G49 G48</t>
  </si>
  <si>
    <t xml:space="preserve">After Hurricane Andrew wrecks Homestead Air Force Base in 1992 the Air Force completes a reuse environmental impact statement in 1994 and Miami-Dade County gives Homestead Air Base Developers Inc an exclusive lease in 1996 to build a commercial airport. Environmental groups win a supplemental review and on 16 January 2001 the Air Force's Record of Decision rejects the airport in favor of mixed commercial and residential use; the county drops its suit in December 2001.</t>
  </si>
  <si>
    <t xml:space="preserve">florida-city-cra</t>
  </si>
  <si>
    <t xml:space="preserve">Florida City Community Redevelopment Agency</t>
  </si>
  <si>
    <t xml:space="preserve">city redevelopment agency</t>
  </si>
  <si>
    <t xml:space="preserve">G14 G15</t>
  </si>
  <si>
    <t xml:space="preserve">Florida City establishes its CRA in 1995 with boundaries expanded in 2009 and again in 2020 under a restated interlocal agreement with Miami-Dade County. Its redevelopment plan, updated in 2019, covers housing, streets and utilities, business grants, parks and community policing.</t>
  </si>
  <si>
    <t xml:space="preserve">homestead-moratorium-2002</t>
  </si>
  <si>
    <t xml:space="preserve">Homestead residential moratorium</t>
  </si>
  <si>
    <t xml:space="preserve">building freeze and density rules</t>
  </si>
  <si>
    <t xml:space="preserve">closed 2003</t>
  </si>
  <si>
    <t xml:space="preserve">X4</t>
  </si>
  <si>
    <t xml:space="preserve">Homestead freezes residential construction in August 2002 over school capacity and a 70 percent rental to 30 percent owner occupied housing mix. The city lifts the moratorium on 1 July 2003 with new rules: six units an acre, up to ten along bus lines, minimum unit sizes, no duplexes and no stacking of unit types. Land prices are reported to have risen from $25,000 to $175,000 an acre in the preceding years.</t>
  </si>
  <si>
    <t xml:space="preserve">old-cutler-road-charrette</t>
  </si>
  <si>
    <t xml:space="preserve">Old Cutler Road Charrette</t>
  </si>
  <si>
    <t xml:space="preserve">county corridor plan for Old Cutler Road</t>
  </si>
  <si>
    <t xml:space="preserve">closed 2004</t>
  </si>
  <si>
    <t xml:space="preserve">G45</t>
  </si>
  <si>
    <t xml:space="preserve">The county Department of Planning and Zoning holds a charrette from 21 to 28 June 2002 for the 2.5 mile stretch of Old Cutler Road between SW 200th and SW 224th Streets. It recommends roundabouts at SW 87th and 97th Avenues, sidewalks and street trees, connected streets and a civic district or town center east of the road. The commission accepts the plan on 13 April 2004, a year before Cutler Bay incorporates.</t>
  </si>
  <si>
    <t xml:space="preserve">south-dade-watershed-study</t>
  </si>
  <si>
    <t xml:space="preserve">South Miami-Dade Watershed Study</t>
  </si>
  <si>
    <t xml:space="preserve">regional land use and water study for South Dade</t>
  </si>
  <si>
    <t xml:space="preserve">closed 2008</t>
  </si>
  <si>
    <t xml:space="preserve">G67</t>
  </si>
  <si>
    <t xml:space="preserve">The South Florida Regional Planning Council coordinates the South Miami-Dade Watershed Study with a technical review committee meeting from 2003, using population and development projections to 2050 to test land use scenarios for the area south of Kendall. The county reviews its findings in the 2007 CDMP planning cycle and the study is archived by 2008.</t>
  </si>
  <si>
    <t xml:space="preserve">harb-jlus</t>
  </si>
  <si>
    <t xml:space="preserve">Homestead Air Reserve Base Joint Land Use Study</t>
  </si>
  <si>
    <t xml:space="preserve">compatible land use study around the base</t>
  </si>
  <si>
    <t xml:space="preserve">closed 2020</t>
  </si>
  <si>
    <t xml:space="preserve">G50 G51</t>
  </si>
  <si>
    <t xml:space="preserve">In June 2005 a 75,000 dollar federal grant through the Miami-Dade Defense Alliance and the Beacon Council funds a Joint Land Use Study to prevent encroachment on the 2,200 acre base, with compatible use zones about a mile wide and three miles from the runway ends and a 17 member policy committee. The county Commission Auditor follows in September 2020 with a Joint Use Study of civil aviation at the base.</t>
  </si>
  <si>
    <t xml:space="preserve">west-perrine-cra</t>
  </si>
  <si>
    <t xml:space="preserve">West Perrine Community Redevelopment Agency</t>
  </si>
  <si>
    <t xml:space="preserve">county redevelopment agency</t>
  </si>
  <si>
    <t xml:space="preserve">G12 G15</t>
  </si>
  <si>
    <t xml:space="preserve">The county creates the West Perrine CRA on 1 March 2005 by resolution 212-05, amended by resolution 745-07, for the area bounded by SW 168th Street, US 1 and the Turnpike extension. A seven member board oversees redevelopment and economic development incentives under Chapter 163.</t>
  </si>
  <si>
    <t xml:space="preserve">cutler-bay-gmp</t>
  </si>
  <si>
    <t xml:space="preserve">Cutler Bay Growth Management Plan</t>
  </si>
  <si>
    <t xml:space="preserve">town comprehensive plan</t>
  </si>
  <si>
    <t xml:space="preserve">G44</t>
  </si>
  <si>
    <t xml:space="preserve">The Town of Cutler Bay adopts its Growth Management Plan in 2008. It creates the Town Center land use category with a core allowing 250 units per acre and 18 stories and designates Old Cutler Road for mixed use with wide sidewalks, cafes and plazas at up to 30 units per acre.</t>
  </si>
  <si>
    <t xml:space="preserve">parks-open-space-master-plan</t>
  </si>
  <si>
    <t xml:space="preserve">Miami-Dade Parks and Open Space Master Plan</t>
  </si>
  <si>
    <t xml:space="preserve">fifty year county park system plan</t>
  </si>
  <si>
    <t xml:space="preserve">G59</t>
  </si>
  <si>
    <t xml:space="preserve">Miami-Dade County adopts its Parks and Open Space Master Plan in 2008 after a two year process begun in 2006, replacing a 1969 plan. It links parks, greenways, waterways and streets under placemaking, conservation and health themes across a 262 park, 12,668 acre system that includes the South Dade heritage parks at Homestead Bayfront and Black Point.</t>
  </si>
  <si>
    <t xml:space="preserve">palmetto-bay-duv</t>
  </si>
  <si>
    <t xml:space="preserve">Palmetto Bay Downtown Urban Village</t>
  </si>
  <si>
    <t xml:space="preserve">downtown zoning district on Franjo Road and US 1</t>
  </si>
  <si>
    <t xml:space="preserve">G42</t>
  </si>
  <si>
    <t xml:space="preserve">Palmetto Bay first promises a downtown in 2004 with the Franjo Triangle and Island zoning code, forms a Downtown Redevelopment Task Force in 2012 and adopts the Downtown Urban Village ordinance in December 2015 to allow restaurants, shops and rental apartments. A 2016 multi story approval provokes resident opposition and a new council imposes moratoriums in 2017.</t>
  </si>
  <si>
    <t xml:space="preserve">opportunity-zones-south-dade</t>
  </si>
  <si>
    <t xml:space="preserve">Opportunity Zones in Homestead</t>
  </si>
  <si>
    <t xml:space="preserve">federal tax incentive tracts</t>
  </si>
  <si>
    <t xml:space="preserve">G58 G47</t>
  </si>
  <si>
    <t xml:space="preserve">Three census tracts in Homestead, 11001, 11101 and 11300, are designated Qualified Opportunity Zones under the 2017 federal tax law, with Florida's designations certified in 2018. Cutler Bay's 2023 Town Center District plan also lists promoting opportunity zones among its aims.</t>
  </si>
  <si>
    <t xml:space="preserve">tracts 12086011001, 12086011101, 12086011300</t>
  </si>
  <si>
    <t xml:space="preserve">palmetto-bay-downtown-code</t>
  </si>
  <si>
    <t xml:space="preserve">Downtown Palmetto Bay Code</t>
  </si>
  <si>
    <t xml:space="preserve">revised downtown zoning code</t>
  </si>
  <si>
    <t xml:space="preserve">G43 G42</t>
  </si>
  <si>
    <t xml:space="preserve">After ten public workshops the Village Council adopts the Downtown Palmetto Bay Code on 28 July 2020, replacing the Downtown Urban Village rules with lower heights and densities. A Town Center project by I3 developers is approved under it at eight stories and later reduced to six.</t>
  </si>
  <si>
    <t xml:space="preserve">sasaki</t>
  </si>
  <si>
    <t xml:space="preserve">Sasaki</t>
  </si>
  <si>
    <t xml:space="preserve">landscape and planning firm, Losner Park designer</t>
  </si>
  <si>
    <t xml:space="preserve">Sasaki designs the 2020 to 2022 rebuild of Losner Park in downtown Homestead with landscape architect Raymond Jungles, expanding it to 3 acres.</t>
  </si>
  <si>
    <t xml:space="preserve">lss</t>
  </si>
  <si>
    <t xml:space="preserve">Library Systems and Services</t>
  </si>
  <si>
    <t xml:space="preserve">private library operator of the Cybrarium</t>
  </si>
  <si>
    <t xml:space="preserve">G4 G76</t>
  </si>
  <si>
    <t xml:space="preserve">Library Systems and Services partners with the City of Homestead to develop and operate the Homestead Cybrarium, opened in March 2021.</t>
  </si>
  <si>
    <t xml:space="preserve">goulds-cra</t>
  </si>
  <si>
    <t xml:space="preserve">Goulds Community Redevelopment Agency</t>
  </si>
  <si>
    <t xml:space="preserve">G13 G15</t>
  </si>
  <si>
    <t xml:space="preserve">Miami-Dade County establishes the Goulds CRA by ordinance 23-102 in September 2023 and sets its boundaries by resolution 1053-23 in December 2023. It operates under the county Office of Management and Budget with District 9 Commissioner Kionne L. McGhee as supervising official.</t>
  </si>
  <si>
    <t xml:space="preserve">homestead-citizens-master-plan</t>
  </si>
  <si>
    <t xml:space="preserve">Citizens' Master Plan for Homestead</t>
  </si>
  <si>
    <t xml:space="preserve">downtown and citywide master plan from a public charrette</t>
  </si>
  <si>
    <t xml:space="preserve">approved</t>
  </si>
  <si>
    <t xml:space="preserve">G68 G69 G70</t>
  </si>
  <si>
    <t xml:space="preserve">Valle Valle and Partners lead a four day charrette in 2024 that organizes 245 acres of central Homestead into a Civic Center, an East Civic District, a Campbell Drive District on the old city hall site and the Krome Avenue downtown, with about 4,900 new homes at an average of 20 units per acre and heights capped at six stories. The plan wins the APA Florida Award of Excellence for Public Outreach in 2025.</t>
  </si>
  <si>
    <t xml:space="preserve">245 acres, about 4,900 units</t>
  </si>
  <si>
    <t xml:space="preserve">valle-valle</t>
  </si>
  <si>
    <t xml:space="preserve">Valle Valle and Partners</t>
  </si>
  <si>
    <t xml:space="preserve">Coral Gables town planning firm</t>
  </si>
  <si>
    <t xml:space="preserve">G69 G70</t>
  </si>
  <si>
    <t xml:space="preserve">Valle Valle and Partners, a Coral Gables town planning firm, leads Homestead's 2024 downtown charrette and receives the 2025 APA Florida award for the resulting Citizens' Master Plan.</t>
  </si>
  <si>
    <t xml:space="preserve">south-dade-funding-report-2026</t>
  </si>
  <si>
    <t xml:space="preserve">South Dade Community Needs and Nonprofit Funding Landscape</t>
  </si>
  <si>
    <t xml:space="preserve">philanthropy study</t>
  </si>
  <si>
    <t xml:space="preserve">X52</t>
  </si>
  <si>
    <t xml:space="preserve">The Miami Foundation presents its South Dade Community Needs and Nonprofit Funding Landscape study at Miami Dade College Homestead Campus on 4 August 2026. It reviews more than 1,400 grants to 262 nonprofits from January 2023 to October 2024, about $94 million, and finds 77 percent public and 23 percent private funding with Homestead and Florida City favored over unincorporated communities. Amazon announces about $1 million in grants at the event.</t>
  </si>
  <si>
    <t xml:space="preserve">$94 million in grants reviewed</t>
  </si>
  <si>
    <t xml:space="preserve">lennar</t>
  </si>
  <si>
    <t xml:space="preserve">Lennar</t>
  </si>
  <si>
    <t xml:space="preserve">Development and capital</t>
  </si>
  <si>
    <t xml:space="preserve">homebuilder</t>
  </si>
  <si>
    <t xml:space="preserve">W J28 J29 J72 T30</t>
  </si>
  <si>
    <t xml:space="preserve">Miami based Lennar, founded in 1954, is the most active homebuilder in Homestead in the 2020s, with 34 communities listed in the city in 2025 including Altamira, Redlands Ridge, Del Mar, Siena Reserve and Acacia Groves. It buys 27 acres near Old Dixie Highway and SW 264th Street in 2021, 25.3 acres at the Turnpike and SW 336th Street for $22.5 million in January 2022 and 31 acres at Krome Avenue and SW 288th Street for $16.3 million in 2025, all from Adrian Homes.</t>
  </si>
  <si>
    <t xml:space="preserve">archdiocese-of-miami</t>
  </si>
  <si>
    <t xml:space="preserve">Archdiocese of Miami</t>
  </si>
  <si>
    <t xml:space="preserve">church landowner and housing partner</t>
  </si>
  <si>
    <t xml:space="preserve">W X16</t>
  </si>
  <si>
    <t xml:space="preserve">The Archdiocese of Miami, created in 1958, partners with Atlantic Pacific Companies in 2025 on the 600 unit St. Martin de Porres Residences on church land in Leisure City.</t>
  </si>
  <si>
    <t xml:space="preserve">mdeat</t>
  </si>
  <si>
    <t xml:space="preserve">Miami-Dade Economic Advocacy Trust</t>
  </si>
  <si>
    <t xml:space="preserve">county economic equity trust</t>
  </si>
  <si>
    <t xml:space="preserve">J68 J69 G56 G57</t>
  </si>
  <si>
    <t xml:space="preserve">The county creates the Metro-Miami Action Plan in 1983 after the 1980 McDuffie riots, makes it a trust in 1992 and reorganizes it as the Miami-Dade Economic Advocacy Trust by Ordinance 09-70 in September 2009. It runs down payment assistance, the Welcome HOME homeownership lottery and business programs in 23 Targeted Urban Areas, of which Florida City, Goulds, Leisure City, Naranja, Perrine, Princeton, Richmond Heights and SW Homestead lie in South Dade.</t>
  </si>
  <si>
    <t xml:space="preserve">23 Targeted Urban Areas, eight in South Dade</t>
  </si>
  <si>
    <t xml:space="preserve">keys-gate</t>
  </si>
  <si>
    <t xml:space="preserve">Keys Gate</t>
  </si>
  <si>
    <t xml:space="preserve">master planned community</t>
  </si>
  <si>
    <t xml:space="preserve">J26 J73 J25</t>
  </si>
  <si>
    <t xml:space="preserve">Keys Gate grows out of the 1970s Villages of Homestead Development of Regional Impact in southeast Homestead. The Keys Gate Golf Club opens in 1990 at 2300 SE Palm Drive and the main infrastructure is built in the 1980s by a developer reported as a Canadian company. By 2013 the community holds thirteen subdivisions and more than 3,000 homes under one association. The golf course closes on 9 October 2014 and its land becomes the Keys Gate III site.</t>
  </si>
  <si>
    <t xml:space="preserve">more than 3,000 homes (2013); Villages of Homestead DRI</t>
  </si>
  <si>
    <t xml:space="preserve">keys-gate-golf-club</t>
  </si>
  <si>
    <t xml:space="preserve">Keys Gate Golf Club</t>
  </si>
  <si>
    <t xml:space="preserve">former public golf course</t>
  </si>
  <si>
    <t xml:space="preserve">closed 2014</t>
  </si>
  <si>
    <t xml:space="preserve">J26 J25 J27</t>
  </si>
  <si>
    <t xml:space="preserve">The 18 hole par 72 public course at 2300 SE Palm Drive opens in 1990 as the centerpiece of Keys Gate. It closes on 9 October 2014 because the owner finds it not financially viable. The 2023 Keys Gate III approval rebuilds part of it as an executive course open to the public.</t>
  </si>
  <si>
    <t xml:space="preserve">6,505 yards from the blue tees</t>
  </si>
  <si>
    <t xml:space="preserve">lakes-by-the-bay</t>
  </si>
  <si>
    <t xml:space="preserve">Lakes by the Bay</t>
  </si>
  <si>
    <t xml:space="preserve">J58 T30</t>
  </si>
  <si>
    <t xml:space="preserve">The lakefront subdivision east of Old Cutler Road counts 5,615 residents in the 1990 census and 9,055 in 2000. Hurricane Andrew destroys most of its wood frame homes in August 1992 and it is rebuilt in concrete. The census designated place is absorbed into the Town of Cutler Bay at incorporation in 2005. The developer and start of construction are not documented in the sources used; the year given is the first census count.</t>
  </si>
  <si>
    <t xml:space="preserve">9,055 residents (2000 census, Lakes by the Bay CDP)</t>
  </si>
  <si>
    <t xml:space="preserve">ralph-sanchez</t>
  </si>
  <si>
    <t xml:space="preserve">Ralph Sanchez</t>
  </si>
  <si>
    <t xml:space="preserve">motorsports promoter, founder of the speedway</t>
  </si>
  <si>
    <t xml:space="preserve">Miami race promoter Ralph Sanchez starts planning a permanent track in 1991 for his Grand Prix of Miami and, courted by Homestead officials after Hurricane Andrew, builds Homestead Miami Speedway, which opens on 3 November 1995. Wayne Huizenga lends $20 million to cover the track's deficits for a minority stake. The year given is the start of the speedway project.</t>
  </si>
  <si>
    <t xml:space="preserve">andrew-federal-aid</t>
  </si>
  <si>
    <t xml:space="preserve">Hurricane Andrew federal disaster relief (HR 5620)</t>
  </si>
  <si>
    <t xml:space="preserve">federal recovery funding</t>
  </si>
  <si>
    <t xml:space="preserve">dissolved 1994</t>
  </si>
  <si>
    <t xml:space="preserve">J66</t>
  </si>
  <si>
    <t xml:space="preserve">Congress passes House Resolution 5620 on 18 September 1992 providing $11.1 billion in disaster relief after Andrew, Iniki and Omar, about $9 billion of it for Florida. FEMA places 3,501 families in temporary mobile homes and aids more than 40,000 families with housing and repairs; the Department of Defense spends more than $100 million repairing Homestead Air Force Base. By July 1994 about 36,000 homes in the county are restored and about 70 percent of damaged Homestead homes are repaired or rebuilt.</t>
  </si>
  <si>
    <t xml:space="preserve">$11.1 billion national appropriation</t>
  </si>
  <si>
    <t xml:space="preserve">we-will-rebuild</t>
  </si>
  <si>
    <t xml:space="preserve">We Will Rebuild</t>
  </si>
  <si>
    <t xml:space="preserve">business led Hurricane Andrew recovery committee</t>
  </si>
  <si>
    <t xml:space="preserve">J67 J66 G53 G52 G75</t>
  </si>
  <si>
    <t xml:space="preserve">Former Knight Ridder chairman Alvah Chapman convenes We Will Rebuild in 1992 after Hurricane Andrew as a private sector committee to coordinate the economic recovery of Homestead and south Miami-Dade with government and philanthropic funds. Miami Today describes it in 2020 as a comprehensive recovery effort and a success. The dissolution year is not documented in the sources used and is set to the end of the main rebuilding period reported for Homestead.</t>
  </si>
  <si>
    <t xml:space="preserve">$27 million raised</t>
  </si>
  <si>
    <t xml:space="preserve">homeless-trust</t>
  </si>
  <si>
    <t xml:space="preserve">Miami-Dade Homeless Trust</t>
  </si>
  <si>
    <t xml:space="preserve">county homeless services agency</t>
  </si>
  <si>
    <t xml:space="preserve">W X27</t>
  </si>
  <si>
    <t xml:space="preserve">The Miami-Dade Homeless Trust, created in 1993, is the intended operator of Hideaways by the Bay, the county's 2025 plan to turn a closed Cutler Bay hotel into 107 supportive studios.</t>
  </si>
  <si>
    <t xml:space="preserve">homestead-cra</t>
  </si>
  <si>
    <t xml:space="preserve">Homestead Community Redevelopment Agency</t>
  </si>
  <si>
    <t xml:space="preserve">tax increment redevelopment agency</t>
  </si>
  <si>
    <t xml:space="preserve">J44 G10 G9</t>
  </si>
  <si>
    <t xml:space="preserve">Miami-Dade County adopts the Homestead community redevelopment plan by Resolution R-915-94 and creates the trust fund by Ordinance 94-125 on 7 June 1994, two years after Hurricane Andrew. In fiscal 2013 to 2014 the county contributes $801,400 and the city $990,200 in tax increment; the 2024 audit reports $8.24 million of combined city and county increment. The agency was set to sunset in 2028 but the plan was amended in 2020 to extend its life through 2051. Its projects include Seminole Theatre roof repairs, Blakey Park, Washington Avenue and SW 4th Street improvements and residential and commercial grant programs.</t>
  </si>
  <si>
    <t xml:space="preserve">sunset extended to 2051 by the 2020 plan amendment</t>
  </si>
  <si>
    <t xml:space="preserve">habdi</t>
  </si>
  <si>
    <t xml:space="preserve">Homestead Air Base Developers Inc (HABDI)</t>
  </si>
  <si>
    <t xml:space="preserve">single project developer</t>
  </si>
  <si>
    <t xml:space="preserve">proposed commercial airport developer</t>
  </si>
  <si>
    <t xml:space="preserve">dissolved 2001</t>
  </si>
  <si>
    <t xml:space="preserve">J4</t>
  </si>
  <si>
    <t xml:space="preserve">HABDI signs a 45 year lease and development agreement with Miami-Dade County in June 1996 to build and run a commercial airport on the 1,632 acres of surplus base land after Hurricane Andrew. Environmental groups oppose the plan because the site sits between Biscayne and Everglades National Parks. On 15 January 2001 the Air Force issues a Record of Decision refusing to convey the land for airport use and offers about 717 acres for mixed use instead; the county receives 604 acres by economic development conveyance in 2004 to 2006. The dissolution year records the end of the airport plan rather than a corporate filing.</t>
  </si>
  <si>
    <t xml:space="preserve">1,631.8 acres sought for airport; 717 acres offered for mixed use in 2001</t>
  </si>
  <si>
    <t xml:space="preserve">isc</t>
  </si>
  <si>
    <t xml:space="preserve">International Speedway Corporation</t>
  </si>
  <si>
    <t xml:space="preserve">track owner, NASCAR affiliate</t>
  </si>
  <si>
    <t xml:space="preserve">dissolved 2019</t>
  </si>
  <si>
    <t xml:space="preserve">Daytona Beach based International Speedway Corporation buys a controlling interest in Homestead Miami Speedway in 1997 and runs it until 2019, bringing the NASCAR Cup Series championship finale to Homestead every year from 2002 through 2019. NASCAR absorbs ISC and takes over the track lease in 2019. The year given is the Homestead purchase.</t>
  </si>
  <si>
    <t xml:space="preserve">caribe-homes</t>
  </si>
  <si>
    <t xml:space="preserve">Caribe Homes</t>
  </si>
  <si>
    <t xml:space="preserve">homebuilder in Waterstone</t>
  </si>
  <si>
    <t xml:space="preserve">X1 X2</t>
  </si>
  <si>
    <t xml:space="preserve">Caribe Homes is named in 2002 as one of four builders buying parcels in Landstar's Waterstone community and in 2004 as building, with Lennar, more than 1,000 Waterstone units near the planned Waterstone Plaza. The year is the first documented South Dade role.</t>
  </si>
  <si>
    <t xml:space="preserve">century-homebuilders</t>
  </si>
  <si>
    <t xml:space="preserve">Century Homebuilders Group</t>
  </si>
  <si>
    <t xml:space="preserve">X1 X25</t>
  </si>
  <si>
    <t xml:space="preserve">Century Builders Group is reported in December 2002 to own about 1,000 acres in South Dade with development planned from 2004. As Century Homebuilders Group it builds the 45 unit Century Park Villas Place at SW 332nd Street and Krome Avenue with Trejo Group from 2022. The year is the first documented South Dade role.</t>
  </si>
  <si>
    <t xml:space="preserve">about 1,000 South Dade acres (2002)</t>
  </si>
  <si>
    <t xml:space="preserve">landstar-development</t>
  </si>
  <si>
    <t xml:space="preserve">Landstar Development Corp</t>
  </si>
  <si>
    <t xml:space="preserve">master developer of Waterstone and Stonegate</t>
  </si>
  <si>
    <t xml:space="preserve">X1 X4 X3</t>
  </si>
  <si>
    <t xml:space="preserve">Landstar Development Corp, also reported as Landstar Homes, holds about 1,000 acres east of Florida's Turnpike in Homestead in 2003. It master plans Waterstone and Stonegate and sells Waterstone parcels to Lowell Homes, Caribe Homes and Lennar Homes. The year is the first documented South Dade role, not the firm's founding.</t>
  </si>
  <si>
    <t xml:space="preserve">about 1,000 acres east of the Turnpike (2003)</t>
  </si>
  <si>
    <t xml:space="preserve">lowell-homes</t>
  </si>
  <si>
    <t xml:space="preserve">Lowell Homes</t>
  </si>
  <si>
    <t xml:space="preserve">homebuilder in Waterstone and Granada Estates</t>
  </si>
  <si>
    <t xml:space="preserve">X1 X3</t>
  </si>
  <si>
    <t xml:space="preserve">Lowell Homes builds the 207 unit Marbella Bay and the 171 unit Marbella Cove townhome sections inside Waterstone, with Marbella Cove sold out by August 2004. In June 2004 it buys 20 acres on Farm Life Road off Campbell Drive for $4.3 million to build the 100 home Granada Estates. The year is the first documented South Dade role.</t>
  </si>
  <si>
    <t xml:space="preserve">Marbella Bay 207 units; Marbella Cove 171 units</t>
  </si>
  <si>
    <t xml:space="preserve">naranja-lakes-cra</t>
  </si>
  <si>
    <t xml:space="preserve">Naranja Lakes Community Redevelopment Agency</t>
  </si>
  <si>
    <t xml:space="preserve">county tax increment redevelopment agency</t>
  </si>
  <si>
    <t xml:space="preserve">J43 G11 G15</t>
  </si>
  <si>
    <t xml:space="preserve">Miami-Dade County creates the agency by Ordinance 02-216 on 22 October 2002 for 5,040 acres between SW 232nd and SW 296th Streets and between the Turnpike and South Dixie Highway, covering Naranja, Princeton and Leisure City, an area that took more than a decade to recover from Hurricane Andrew. The 2025 plan update lists Woodland Grove (190 units), The Heights at Coral Town Park (180), Madison Point (263), Coral Bay Cove (224), Circle Creek (100) and Resia Pine Groves (204) as recent developments and projects $151.2 million in tax increment from 2026 to 2033. The agency sunsets in 2033 with an extension to 2043 under study.</t>
  </si>
  <si>
    <t xml:space="preserve">5,039.62 acres</t>
  </si>
  <si>
    <t xml:space="preserve">stonegate-homestead</t>
  </si>
  <si>
    <t xml:space="preserve">Stonegate</t>
  </si>
  <si>
    <t xml:space="preserve">X1</t>
  </si>
  <si>
    <t xml:space="preserve">Landstar Development plans Stonegate on 140 acres west of Waterstone and across from Homestead Air Reserve Base with 1,050 homes, reported in December 2002 as in development.</t>
  </si>
  <si>
    <t xml:space="preserve">140 acres; 1,050 homes planned (2002)</t>
  </si>
  <si>
    <t xml:space="preserve">waterstone</t>
  </si>
  <si>
    <t xml:space="preserve">Waterstone</t>
  </si>
  <si>
    <t xml:space="preserve">X1 X3 X2</t>
  </si>
  <si>
    <t xml:space="preserve">Landstar Development plans Waterstone on 390 acres east of Florida's Turnpike, west of Speedway Boulevard and north of SW 312th Street, with 2,270 single family homes and townhouses. Landstar sells parcels to Caribe Homes, Lennar Homes, Lowell Homes and Prime Homebuilders, construction starts in the first quarter of 2003 and Lowell's Marbella Cove section is sold out by August 2004. A Publix anchored Waterstone Plaza opens at SW 137th Avenue and SW 288th Street in 2005.</t>
  </si>
  <si>
    <t xml:space="preserve">390 acres; 2,270 units planned (2002)</t>
  </si>
  <si>
    <t xml:space="preserve">equity-one</t>
  </si>
  <si>
    <t xml:space="preserve">Equity One</t>
  </si>
  <si>
    <t xml:space="preserve">shopping center REIT</t>
  </si>
  <si>
    <t xml:space="preserve">X2</t>
  </si>
  <si>
    <t xml:space="preserve">Miami Beach based real estate investment trust Equity One develops Waterstone Plaza in Homestead from 2004. The year is the documented South Dade role, not the firm's founding.</t>
  </si>
  <si>
    <t xml:space="preserve">granada-estates</t>
  </si>
  <si>
    <t xml:space="preserve">Granada Estates</t>
  </si>
  <si>
    <t xml:space="preserve">single family subdivision</t>
  </si>
  <si>
    <t xml:space="preserve">X3</t>
  </si>
  <si>
    <t xml:space="preserve">Lowell Homes buys 20 acres west of Florida's Turnpike on Farm Life Road off Campbell Drive in June 2004 for $4.3 million, about $215,000 an acre, to build 100 three to five bedroom homes averaging $275,000. Seventy homes are pre sold before the September 2004 groundbreaking, with first closings projected for early 2005.</t>
  </si>
  <si>
    <t xml:space="preserve">20 acres; 100 homes</t>
  </si>
  <si>
    <t xml:space="preserve">waterstone-plaza</t>
  </si>
  <si>
    <t xml:space="preserve">Waterstone Plaza</t>
  </si>
  <si>
    <t xml:space="preserve">Publix anchored shopping center</t>
  </si>
  <si>
    <t xml:space="preserve">Equity One starts construction in May 2004 on a Publix anchored center at SW 137th Avenue and SW 288th Street beside the Waterstone community, with 12,000 square feet of shops and outparcels for a drug store, bank and restaurant. Completion is set for the first quarter of 2005 with Publix opening on 1 April 2005 as Homestead's second Publix. Developer Doron Valero says land prices have quadrupled since the parcel was bought two years earlier.</t>
  </si>
  <si>
    <t xml:space="preserve">Publix plus 12,000 sq ft of shops</t>
  </si>
  <si>
    <t xml:space="preserve">axiom-construction</t>
  </si>
  <si>
    <t xml:space="preserve">Axiom Construction Company (RISE Collective)</t>
  </si>
  <si>
    <t xml:space="preserve">contractor and developer of Homestead Station</t>
  </si>
  <si>
    <t xml:space="preserve">J20 J21</t>
  </si>
  <si>
    <t xml:space="preserve">Axiom Construction, led by Richard A. Otwell, develops Homestead Station with the City of Homestead under a public private partnership and secures the 2018 construction loan. The firm now markets the project under the RISE Collective name. The year given is the financing year of its documented Homestead role.</t>
  </si>
  <si>
    <t xml:space="preserve">palmetto-bay-downtown-p3</t>
  </si>
  <si>
    <t xml:space="preserve">Downtown Palmetto Bay public private partnership</t>
  </si>
  <si>
    <t xml:space="preserve">proposed civic and mixed use redevelopment</t>
  </si>
  <si>
    <t xml:space="preserve">closed 2021</t>
  </si>
  <si>
    <t xml:space="preserve">X28 X29 X30</t>
  </si>
  <si>
    <t xml:space="preserve">Houston based i3 Interests submits an unsolicited $72 million proposal in 2018 to rebuild about 4.6 acres around Village Hall at 9705 East Hibiscus Street with a theater, expanded hall, hotel, garage, senior housing and retail. The council creates a negotiating task force on 15 July 2019, i3 withdraws on 7 October 2019 and the council turns to NAI Miami's $14 million plan for a 270 space garage with about 40 senior apartments on 4 November 2019. By April 2021 the village reports no further word from NAI Miami.</t>
  </si>
  <si>
    <t xml:space="preserve">about 4.6 acres; $72 million (i3) then $14 million (NAI)</t>
  </si>
  <si>
    <t xml:space="preserve">i3-interests</t>
  </si>
  <si>
    <t xml:space="preserve">i3 Interests</t>
  </si>
  <si>
    <t xml:space="preserve">proposer of the 2018 downtown Palmetto Bay plan</t>
  </si>
  <si>
    <t xml:space="preserve">X28 X29</t>
  </si>
  <si>
    <t xml:space="preserve">Houston based i3 Interests LLC, with a Miami Beach office, proposes the $72 million downtown Palmetto Bay partnership in 2018 and withdraws on 7 October 2019 citing the village manager's departure and lease terms.</t>
  </si>
  <si>
    <t xml:space="preserve">homestead-station</t>
  </si>
  <si>
    <t xml:space="preserve">Homestead Station</t>
  </si>
  <si>
    <t xml:space="preserve">parking garage, cinema and transit hub</t>
  </si>
  <si>
    <t xml:space="preserve">J20 J21 J22 J24</t>
  </si>
  <si>
    <t xml:space="preserve">The City of Homestead owns about five acres at 4 and 100 South Krome Avenue and partners with Axiom Construction, which closes a $13.7 million construction loan from National Bank of Florida in April 2018. The seven story garage with about 1,200 parking spaces according to the builder, a ShowBiz Cinemas with ten screens and bowling, and about 30,000 square feet of retail open in October 2019 and the garage serves the city park and ride. The Cybrarium is added beside it in 2021.</t>
  </si>
  <si>
    <t xml:space="preserve">150,000 square feet; about 1,200 space garage (builder) or more than 1,000 (press); 100 South Krome Avenue</t>
  </si>
  <si>
    <t xml:space="preserve">legacy-park-princeton</t>
  </si>
  <si>
    <t xml:space="preserve">Legacy Park</t>
  </si>
  <si>
    <t xml:space="preserve">workforce apartments</t>
  </si>
  <si>
    <t xml:space="preserve">proposed</t>
  </si>
  <si>
    <t xml:space="preserve">X22</t>
  </si>
  <si>
    <t xml:space="preserve">248th Street Properties LLC, an affiliate of Paxton Development Group, acquires 13850 SW 248th Street in 2017 and proposes 144 apartments in 2019, 230 after the Rapid Transit Zone rules, and in January 2025 a third revision of 259 workforce units in two seven story buildings under the Live Local Act, 130 of them for residents 55 and over, with 1,490 square feet of retail and 226 parking spaces. Corwil Architects is the architect.</t>
  </si>
  <si>
    <t xml:space="preserve">259 units (2025 revision)</t>
  </si>
  <si>
    <t xml:space="preserve">nai-miami</t>
  </si>
  <si>
    <t xml:space="preserve">NAI Miami</t>
  </si>
  <si>
    <t xml:space="preserve">second choice developer for downtown Palmetto Bay</t>
  </si>
  <si>
    <t xml:space="preserve">X29 X30</t>
  </si>
  <si>
    <t xml:space="preserve">NAI Miami, whose principal Josh Rodstein proposes a $14 million garage, senior apartment and retail plan, is chosen by the Palmetto Bay council on 4 November 2019 after i3 Interests withdraws; talks lapse by 2021.</t>
  </si>
  <si>
    <t xml:space="preserve">paxton-development-group</t>
  </si>
  <si>
    <t xml:space="preserve">Paxton Development Group</t>
  </si>
  <si>
    <t xml:space="preserve">workforce apartment developer</t>
  </si>
  <si>
    <t xml:space="preserve">Paxton Development Group, through 248th Street Properties LLC, proposes Legacy Park at 13850 SW 248th Street in Princeton from 2019 with revisions in 2024 and 2025. The year is the documented South Dade role.</t>
  </si>
  <si>
    <t xml:space="preserve">b2r-builders</t>
  </si>
  <si>
    <t xml:space="preserve">B2R Builders</t>
  </si>
  <si>
    <t xml:space="preserve">garden apartment developer</t>
  </si>
  <si>
    <t xml:space="preserve">X23</t>
  </si>
  <si>
    <t xml:space="preserve">B2R Builders buys the 23220 SW 124th Avenue site in Goulds in 2020 and proposes San Sebastian Luxury Homes there in 2023 and 2024. The year is the documented South Dade role.</t>
  </si>
  <si>
    <t xml:space="preserve">quail-roost-station</t>
  </si>
  <si>
    <t xml:space="preserve">Quail Roost Station</t>
  </si>
  <si>
    <t xml:space="preserve">transit oriented affordable apartments</t>
  </si>
  <si>
    <t xml:space="preserve">J31 J32 G64</t>
  </si>
  <si>
    <t xml:space="preserve">Atlantic Pacific Companies with East Coast Development Enterprise, EAC Developers and Palmetto Homes of Miami build Quail Roost Station at 10235 SW 186th Street beside the South Dade Transitway station. Phase one with 200 affordable apartments opens in April 2025 and phase two, a ten story building with 124 senior units, breaks ground in August 2024 with $31 million in Wells Fargo equity and $4.96 million in county surtax funds.</t>
  </si>
  <si>
    <t xml:space="preserve">324 units in two phases</t>
  </si>
  <si>
    <t xml:space="preserve">adrian-homes</t>
  </si>
  <si>
    <t xml:space="preserve">Adrian Homes</t>
  </si>
  <si>
    <t xml:space="preserve">land developer and homebuilder</t>
  </si>
  <si>
    <t xml:space="preserve">J28 J29</t>
  </si>
  <si>
    <t xml:space="preserve">Pedro Adrian's Adrian Homes assembles farmland in and around Homestead and sells entitled sites to Lennar: 27 acres in 2021, 25.3 acres for $22.5 million in January 2022 and the 31 acre Redlands Ridge site for $16.3 million in 2025 after buying it for $11.5 million in 2022 and 2023. The year given is the first documented sale.</t>
  </si>
  <si>
    <t xml:space="preserve">bloch-naranja-estates</t>
  </si>
  <si>
    <t xml:space="preserve">Bloch Naranja Estates (26710 SW 144th Avenue)</t>
  </si>
  <si>
    <t xml:space="preserve">X20</t>
  </si>
  <si>
    <t xml:space="preserve">Monceau Realty buys 2.1 acres at 26710 SW 144th Avenue for $1.6 million in 2021 and in 2023 proposes 197 workforce apartments in eight stories. In June 2025 it cuts the plan to 120 apartments in four stories with 1,250 square feet of retail and 180 parking spaces, designed by Bellon Architecture, citing construction costs and market conditions, with construction possible in early 2026.</t>
  </si>
  <si>
    <t xml:space="preserve">120 units (2025 revision)</t>
  </si>
  <si>
    <t xml:space="preserve">monceau-realty</t>
  </si>
  <si>
    <t xml:space="preserve">Monceau Realty</t>
  </si>
  <si>
    <t xml:space="preserve">Monceau Realty buys the 26710 SW 144th Avenue site in Naranja in 2021 and files the 2023 and 2025 workforce housing plans there. The year is the documented South Dade role.</t>
  </si>
  <si>
    <t xml:space="preserve">south-dade-logistics-district</t>
  </si>
  <si>
    <t xml:space="preserve">South Dade Logistics and Technology District</t>
  </si>
  <si>
    <t xml:space="preserve">proposed industrial park outside the urban development boundary</t>
  </si>
  <si>
    <t xml:space="preserve">approval voided 2024</t>
  </si>
  <si>
    <t xml:space="preserve">J37 J38 J39 A33 A34</t>
  </si>
  <si>
    <t xml:space="preserve">Coral Rock Development Group and Aligned Real Estate Holdings propose 5.9 million square feet of warehouses on about 380 acres at the southeast corner of Florida's Turnpike and SW 122nd Avenue, about two miles from Biscayne National Park. The county commission moves the urban development boundary for it on 1 November 2022 and overrides Mayor Levine Cava's veto on 15 November 2022, the first boundary expansion since 2013. The state finds in 2023 that the approval came after the statutory deadline and a Leon County circuit judge voids it in March 2024 over the missed 180 day deadline; the backers claimed 7,000 jobs. The developers said they could appeal.</t>
  </si>
  <si>
    <t xml:space="preserve">5.9 million square feet; 380 acres</t>
  </si>
  <si>
    <t xml:space="preserve">amc-development-group</t>
  </si>
  <si>
    <t xml:space="preserve">AMC Development Group</t>
  </si>
  <si>
    <t xml:space="preserve">apartment developer</t>
  </si>
  <si>
    <t xml:space="preserve">X24</t>
  </si>
  <si>
    <t xml:space="preserve">AMC Development Group buys the 12501 SW 236th Street site in Goulds in 2022 and proposes AMC Park Apartments in 2023. The year is the documented South Dade role.</t>
  </si>
  <si>
    <t xml:space="preserve">amc-park-apartments</t>
  </si>
  <si>
    <t xml:space="preserve">AMC Park Apartments</t>
  </si>
  <si>
    <t xml:space="preserve">garden apartments</t>
  </si>
  <si>
    <t xml:space="preserve">AMC Development Group buys 6.6 acres at 12501 SW 236th Street for $3.5 million in 2022, files a pre application in March 2023 for 512 units and by December 2023 revises it to 248 one and two bedroom apartments in three stories with about 13 percent workforce units, a pool and 376 parking spaces, designed by Cabrera Ramos Architects. Rezoning to a high density apartment district is required.</t>
  </si>
  <si>
    <t xml:space="preserve">248 units; 6.6 acres</t>
  </si>
  <si>
    <t xml:space="preserve">aligned-real-estate</t>
  </si>
  <si>
    <t xml:space="preserve">Aligned Real Estate Holdings</t>
  </si>
  <si>
    <t xml:space="preserve">industrial developer, South Dade Logistics District</t>
  </si>
  <si>
    <t xml:space="preserve">J37</t>
  </si>
  <si>
    <t xml:space="preserve">Jose Hevia's Aligned Real Estate Holdings is co applicant with Coral Rock for the South Dade Logistics and Technology District, wins the county's urban development boundary vote in November 2022 and sues the state in May 2023 after it rejects the approval.</t>
  </si>
  <si>
    <t xml:space="preserve">american-landmark</t>
  </si>
  <si>
    <t xml:space="preserve">American Landmark</t>
  </si>
  <si>
    <t xml:space="preserve">apartment developer, Southplace City Center</t>
  </si>
  <si>
    <t xml:space="preserve">J16 J17 G46</t>
  </si>
  <si>
    <t xml:space="preserve">American Landmark, the US affiliate of Electra America led by Joe Lubeck, co buys the Southland Mall site in May 2022 and delivers the residential phases of Southplace City Center, starting with The Current, 350 units, from March 2025.</t>
  </si>
  <si>
    <t xml:space="preserve">bh-group</t>
  </si>
  <si>
    <t xml:space="preserve">BH Group</t>
  </si>
  <si>
    <t xml:space="preserve">developer, Southplace City Center</t>
  </si>
  <si>
    <t xml:space="preserve">J16 J17</t>
  </si>
  <si>
    <t xml:space="preserve">Isaac Toledano's BH Group is the co buyer of the Southland Mall site in May 2022 and co developer of Southplace City Center with Electra America and American Landmark. The year given is the purchase.</t>
  </si>
  <si>
    <t xml:space="preserve">century-park-villas</t>
  </si>
  <si>
    <t xml:space="preserve">Century Park Villas Place</t>
  </si>
  <si>
    <t xml:space="preserve">townhome community</t>
  </si>
  <si>
    <t xml:space="preserve">X25</t>
  </si>
  <si>
    <t xml:space="preserve">Trejo Group and Century Homebuilders Group buy 4.2 acres at SW 332nd Street and Krome Avenue for $3 million in 2022 and build 45 three and four bedroom townhomes of 1,351 to 1,610 square feet priced from $394,990 to $420,990, with Conconcreto Construction as general contractor. By May 2024, 41 are sold and first deliveries are expected by the end of 2024.</t>
  </si>
  <si>
    <t xml:space="preserve">45 townhomes; 4.2 acres</t>
  </si>
  <si>
    <t xml:space="preserve">coral-rock</t>
  </si>
  <si>
    <t xml:space="preserve">Coral Rock Development Group</t>
  </si>
  <si>
    <t xml:space="preserve">developer, Card Sound Key and South Dade Logistics District</t>
  </si>
  <si>
    <t xml:space="preserve">J37 J65</t>
  </si>
  <si>
    <t xml:space="preserve">Coral Gables based Coral Rock Development Group, led by David and Victor Brown, Michael Wohl and Stephen Blumenthal, is co applicant with Aligned Real Estate for the South Dade Logistics and Technology District approved in November 2022 and developer of the 342 unit Card Sound Key Apartments approved by Florida City in 2023. The year given is the first documented South Dade approval.</t>
  </si>
  <si>
    <t xml:space="preserve">electra-america</t>
  </si>
  <si>
    <t xml:space="preserve">Electra America</t>
  </si>
  <si>
    <t xml:space="preserve">real estate investor, Southplace City Center</t>
  </si>
  <si>
    <t xml:space="preserve">Electra America and its US affiliate American Landmark buy the Southland Mall site with BH Group in May 2022 and lead the Southplace City Center redevelopment; American Landmark's Joe Lubeck speaks at the groundbreaking on 27 February 2025. The year given is the purchase.</t>
  </si>
  <si>
    <t xml:space="preserve">estate-investments-group</t>
  </si>
  <si>
    <t xml:space="preserve">Estate Investments Group</t>
  </si>
  <si>
    <t xml:space="preserve">apartment developer, Soleste brand</t>
  </si>
  <si>
    <t xml:space="preserve">J60</t>
  </si>
  <si>
    <t xml:space="preserve">Estate Investments Group brings its Soleste apartment brand to Homestead with the Soleste Midtown Homestead filing of December 2022 in partnership with Midtown Group. The year given is the filing.</t>
  </si>
  <si>
    <t xml:space="preserve">lime-grove</t>
  </si>
  <si>
    <t xml:space="preserve">Lime Grove</t>
  </si>
  <si>
    <t xml:space="preserve">townhome and villa community</t>
  </si>
  <si>
    <t xml:space="preserve">J30</t>
  </si>
  <si>
    <t xml:space="preserve">Lennar files plans in September 2022 for 417 homes, 223 townhomes and 194 villas, on 38.57 acres bounded by SW 336th Street, SW 194th Avenue, SW 340th Street and SW 197th Avenue in unincorporated county land west of Florida City. The filing requests a rezoning from EU-M to RU-3M and includes a clubhouse, pool and three private parks.</t>
  </si>
  <si>
    <t xml:space="preserve">417 units</t>
  </si>
  <si>
    <t xml:space="preserve">rtz</t>
  </si>
  <si>
    <t xml:space="preserve">Miami-Dade Rapid Transit Zone</t>
  </si>
  <si>
    <t xml:space="preserve">county transit zoning district</t>
  </si>
  <si>
    <t xml:space="preserve">J70 J71 R13 R14 G60 G61</t>
  </si>
  <si>
    <t xml:space="preserve">On 1 September 2022 the Miami-Dade County Commission votes on an ordinance expanding the Rapid Transit Zone, a county controlled zoning district around transit, to all Metrorail corridors and stations, the South Dade Transitway and all planned SMART Plan corridors, to foster high density development near transit. The Transitway itself runs 20 miles from Dadeland South to SW 344th Street with 14 stations and a $368 million design build contract. The year given is the expansion to South Dade; the zone itself dates from the Metrorail era.</t>
  </si>
  <si>
    <t xml:space="preserve">14 BRT stations; $368 million design build contract</t>
  </si>
  <si>
    <t xml:space="preserve">soleste-midtown-homestead</t>
  </si>
  <si>
    <t xml:space="preserve">Soleste Midtown Homestead</t>
  </si>
  <si>
    <t xml:space="preserve">mixed use apartments</t>
  </si>
  <si>
    <t xml:space="preserve">Estate Investments Group and Midtown Group propose about 350 apartments in six five story buildings with a grocery store and three restaurants on 20.8 acres at Campbell Drive and NE 30th Avenue, an $80 million project designed by MODIS Architects. The plan goes to Homestead officials in December 2022 with construction hoped for summer 2023 and completion in late 2024.</t>
  </si>
  <si>
    <t xml:space="preserve">about 350 units; $80 million</t>
  </si>
  <si>
    <t xml:space="preserve">southplace-city-center</t>
  </si>
  <si>
    <t xml:space="preserve">Southplace City Center</t>
  </si>
  <si>
    <t xml:space="preserve">mixed use redevelopment of Southland Mall</t>
  </si>
  <si>
    <t xml:space="preserve">J16 J17 J15 G46</t>
  </si>
  <si>
    <t xml:space="preserve">site of Southland Mall, located on OpenStreetMap</t>
  </si>
  <si>
    <t xml:space="preserve">Electra America, its affiliate American Landmark and BH Group announce the $1 billion redevelopment of the 80 acre Southland Mall site on 20 September 2022 after buying it in May 2022, with 4,395 market rate apartments, a hotel, offices and retail phased over seven years under existing town code. Tyko Capital provides a $125 million predevelopment loan in November 2024. The first phase, The Current with 350 units, breaks ground on 27 February 2025 for delivery in 2027, within a plan now put at $1.5 billion and 4,295 apartments.</t>
  </si>
  <si>
    <t xml:space="preserve">4,295 apartments, 150 room hotel, 150,000 square feet retail, 60,000 square feet medical office (2025)</t>
  </si>
  <si>
    <t xml:space="preserve">mg-developer-248th</t>
  </si>
  <si>
    <t xml:space="preserve">13400 SW 248th Street apartments</t>
  </si>
  <si>
    <t xml:space="preserve">12 story apartments with retail</t>
  </si>
  <si>
    <t xml:space="preserve">X18</t>
  </si>
  <si>
    <t xml:space="preserve">MG Developer of Coral Gables files plans with Miami-Dade County in 2023 for a 12 story building of 279 apartments, about 8,500 square feet of retail and 329 parking spaces on 2.06 acres of a former auto dealership at 13400 SW 248th Street, designed by Modis Architects. The parcel is bought for $5.3 million and completion is expected in 2028; no affordable housing incentives are sought.</t>
  </si>
  <si>
    <t xml:space="preserve">279 units; 12 stories</t>
  </si>
  <si>
    <t xml:space="preserve">berkowitz-development</t>
  </si>
  <si>
    <t xml:space="preserve">Berkowitz Development Group</t>
  </si>
  <si>
    <t xml:space="preserve">industrial developer, Homestead Commerce Park</t>
  </si>
  <si>
    <t xml:space="preserve">J39 J40</t>
  </si>
  <si>
    <t xml:space="preserve">Berkowitz Development Group makes its first Homestead industrial purchase in January 2023, paying $6.7 million for 19 acres west of the speedway, and delivers the three building Homestead Commerce Park.</t>
  </si>
  <si>
    <t xml:space="preserve">card-sound-key</t>
  </si>
  <si>
    <t xml:space="preserve">Card Sound Key Apartments</t>
  </si>
  <si>
    <t xml:space="preserve">workforce and market rate apartments</t>
  </si>
  <si>
    <t xml:space="preserve">J65</t>
  </si>
  <si>
    <t xml:space="preserve">Coral Rock Development Group wins Florida City Commission approval for 342 rental units in six four story buildings on 13 acres in the Gateway Point subdivision, announced in February 2023. Construction is planned for early 2024 with completion in early 2025 and the design targets LEED Silver.</t>
  </si>
  <si>
    <t xml:space="preserve">342 units</t>
  </si>
  <si>
    <t xml:space="preserve">cutler-bay-north-cabana</t>
  </si>
  <si>
    <t xml:space="preserve">Cutler Bay North Cabana</t>
  </si>
  <si>
    <t xml:space="preserve">ten story apartment tower</t>
  </si>
  <si>
    <t xml:space="preserve">J75</t>
  </si>
  <si>
    <t xml:space="preserve">The owners of the Cabana Club apartments propose a 248 unit, ten story residential tower with one and two bedroom units north of 19701 SW 110th Court in Cutler Bay in March 2023.</t>
  </si>
  <si>
    <t xml:space="preserve">248 units</t>
  </si>
  <si>
    <t xml:space="preserve">gertrude-pointe</t>
  </si>
  <si>
    <t xml:space="preserve">Gertrude Pointe</t>
  </si>
  <si>
    <t xml:space="preserve">J33</t>
  </si>
  <si>
    <t xml:space="preserve">DEI Family Holdings files a pre application with Miami-Dade County in December 2023 for 316 apartments in eight three story buildings on ten acres at 15200 SW 272nd Street, one block from the South Dade Transitway and west of the Turnpike.</t>
  </si>
  <si>
    <t xml:space="preserve">316 units</t>
  </si>
  <si>
    <t xml:space="preserve">homestead-commerce-park</t>
  </si>
  <si>
    <t xml:space="preserve">Homestead Commerce Park</t>
  </si>
  <si>
    <t xml:space="preserve">industrial park</t>
  </si>
  <si>
    <t xml:space="preserve">Berkowitz Development Group buys 19 acres west of the speedway between SW 152nd Avenue and Park of Commerce Boulevard for $6.7 million in January 2023. The firm builds three Class A industrial buildings totaling about 281,625 square feet at Park of Commerce Boulevard and SE 28th Avenue and lists them as newly completed. The City of Homestead celebrates the grand opening in 2026.</t>
  </si>
  <si>
    <t xml:space="preserve">281,625 square feet in three buildings</t>
  </si>
  <si>
    <t xml:space="preserve">jfm-development</t>
  </si>
  <si>
    <t xml:space="preserve">JFM Development Corp</t>
  </si>
  <si>
    <t xml:space="preserve">townhome developer, Palm Cove Reserve</t>
  </si>
  <si>
    <t xml:space="preserve">J63</t>
  </si>
  <si>
    <t xml:space="preserve">Hialeah based JFM Development Corp files the 296 townhome Palm Cove Reserve in Homestead in July 2023, a project estimated at $124.4 million.</t>
  </si>
  <si>
    <t xml:space="preserve">keys-gate-iii</t>
  </si>
  <si>
    <t xml:space="preserve">Keys Gate III (Altamira)</t>
  </si>
  <si>
    <t xml:space="preserve">residential subdivision on the former golf course</t>
  </si>
  <si>
    <t xml:space="preserve">J25 J27 J72</t>
  </si>
  <si>
    <t xml:space="preserve">The Homestead City Council approves Keys Gate III on 19 April 2023: 1,287 dwelling units on about 206 acres plus 51 single family homes on ten acres, with a rebuilt 18 hole executive golf course, clubhouse and restaurant open to the public. The applicant is Keys Gate III Trust and the plan uses the last unit allocation of the Villages of Homestead DRI. Lennar files the same site as Altamira at 1800 Palm Drive in June 2022 with 385 single family homes, 480 townhomes and 491 villas and now sells Altamira collections there.</t>
  </si>
  <si>
    <t xml:space="preserve">1,338 units on about 216 acres</t>
  </si>
  <si>
    <t xml:space="preserve">mg-developer</t>
  </si>
  <si>
    <t xml:space="preserve">MG Developer</t>
  </si>
  <si>
    <t xml:space="preserve">Coral Gables based MG Developer plans a 12 story, 279 unit building at 13400 SW 248th Street in Princeton, filed in 2023. The year is the documented South Dade role.</t>
  </si>
  <si>
    <t xml:space="preserve">onyx-housing-group</t>
  </si>
  <si>
    <t xml:space="preserve">Onyx Housing Group</t>
  </si>
  <si>
    <t xml:space="preserve">apartment developer, Regatta Point and Naranja Grove</t>
  </si>
  <si>
    <t xml:space="preserve">J61</t>
  </si>
  <si>
    <t xml:space="preserve">Onyx Housing Group proposes Regatta Point in Homestead in November 2023, buys the land in March 2024 and files a pre application in July 2024 for Naranja Grove Apartments at 23435 SW 127th Avenue. The year given is the first filing.</t>
  </si>
  <si>
    <t xml:space="preserve">palm-cove-reserve</t>
  </si>
  <si>
    <t xml:space="preserve">Palm Cove Reserve</t>
  </si>
  <si>
    <t xml:space="preserve">Hialeah based JFM Development Corp submits plans in July 2023 for 296 two story townhomes of 1,357 to 1,701 square feet on 59.1 acres at East Palm Drive and SE 12th Avenue, with a pool and clubhouse, at an estimated cost of $124.4 million.</t>
  </si>
  <si>
    <t xml:space="preserve">296 townhomes</t>
  </si>
  <si>
    <t xml:space="preserve">palmcorp-development</t>
  </si>
  <si>
    <t xml:space="preserve">Palmcorp Development Group</t>
  </si>
  <si>
    <t xml:space="preserve">townhome developer</t>
  </si>
  <si>
    <t xml:space="preserve">X12</t>
  </si>
  <si>
    <t xml:space="preserve">Palmcorp Development Group affiliates file the 2023 proposal and the 2026 revision for townhomes at 28105 SW 157th Avenue in Homestead. The year is the documented South Dade role.</t>
  </si>
  <si>
    <t xml:space="preserve">san-sebastian-luxury-homes</t>
  </si>
  <si>
    <t xml:space="preserve">San Sebastian Luxury Homes</t>
  </si>
  <si>
    <t xml:space="preserve">B2R Builders buys 5.22 acres at 23220 SW 124th Avenue for $800,000 in 2020, files a rezoning for 39 units in 2023 that does not proceed, and in August 2024 files a pre application for 80 units in four two story buildings with 154 parking spaces, a dog park and playground under the Rapid Transit Zone rules. Modis Architects designs it.</t>
  </si>
  <si>
    <t xml:space="preserve">80 units; 5.22 acres</t>
  </si>
  <si>
    <t xml:space="preserve">sol-vista</t>
  </si>
  <si>
    <t xml:space="preserve">Sol Vista</t>
  </si>
  <si>
    <t xml:space="preserve">affordable senior apartments</t>
  </si>
  <si>
    <t xml:space="preserve">J64</t>
  </si>
  <si>
    <t xml:space="preserve">MRK Partners and Cypress Equity Investments build an eight story, 227 unit apartment building for residents aged 62 and over earning up to 60 percent of area median income at 11251 Caribbean Boulevard. ANF Group breaks ground in March 2023 and tops out the building in July 2023, with delivery set for 2024. Financing comes from the Housing Finance Authority of Miami-Dade County, Florida Housing Finance Corporation and R4 Capital.</t>
  </si>
  <si>
    <t xml:space="preserve">227 units</t>
  </si>
  <si>
    <t xml:space="preserve">palmcorp-south-dixie-townhomes</t>
  </si>
  <si>
    <t xml:space="preserve">South Dixie townhomes (28105 SW 157th Avenue)</t>
  </si>
  <si>
    <t xml:space="preserve">Affiliates of Palmcorp Development Group, South Dixie 29 LLC and South Dixie Land, propose 500 units of townhouses and apartments at 28105 SW 157th Avenue in 2023, then in January 2026 scale the plan to 245 townhomes on 17.3 acres with 568 parking spaces, designed by Pascual Perez Kiliddjian Starr, citing shifts in market demand. Rezoning of an added 1.55 acres is still needed.</t>
  </si>
  <si>
    <t xml:space="preserve">245 townhomes; 17.3 acres</t>
  </si>
  <si>
    <t xml:space="preserve">princeton-24735-dixie</t>
  </si>
  <si>
    <t xml:space="preserve">24735 South Dixie Highway mixed use</t>
  </si>
  <si>
    <t xml:space="preserve">eight story apartments over retail</t>
  </si>
  <si>
    <t xml:space="preserve">J62</t>
  </si>
  <si>
    <t xml:space="preserve">M and R Enterprizes 1 LLC of Homestead files an administrative site plan in January 2024 for 222 apartments and 5,868 square feet of commercial space in an eight story building at SW 134th Avenue and SW 248th Street in the Princeton Community Urban Center core, at 112 units per acre.</t>
  </si>
  <si>
    <t xml:space="preserve">222 units</t>
  </si>
  <si>
    <t xml:space="preserve">aconcagua-developers</t>
  </si>
  <si>
    <t xml:space="preserve">Aconcagua Developers</t>
  </si>
  <si>
    <t xml:space="preserve">X7</t>
  </si>
  <si>
    <t xml:space="preserve">Coral Gables based Aconcagua Developers builds the three phase Casa Princeton at 12867 SW 248th Street from 2024. The year is the documented South Dade role.</t>
  </si>
  <si>
    <t xml:space="preserve">atlantic-pacific</t>
  </si>
  <si>
    <t xml:space="preserve">Atlantic Pacific Companies</t>
  </si>
  <si>
    <t xml:space="preserve">affordable housing developer, Quail Roost Station</t>
  </si>
  <si>
    <t xml:space="preserve">J31 G64</t>
  </si>
  <si>
    <t xml:space="preserve">Miami based Atlantic Pacific Companies leads the Quail Roost Station transit village in Perrine with local partners and breaks ground on its second phase in August 2024. The year given is the documented groundbreaking.</t>
  </si>
  <si>
    <t xml:space="preserve">beacon-hill-developer</t>
  </si>
  <si>
    <t xml:space="preserve">Beacon Hill</t>
  </si>
  <si>
    <t xml:space="preserve">X19</t>
  </si>
  <si>
    <t xml:space="preserve">Beacon Hill develops the 112 unit Beacon at Princeton Hill on South Dixie Highway, bought in 2024 and under construction in 2025. The year is the documented South Dade role.</t>
  </si>
  <si>
    <t xml:space="preserve">beacon-at-princeton-hill</t>
  </si>
  <si>
    <t xml:space="preserve">Beacon at Princeton Hill</t>
  </si>
  <si>
    <t xml:space="preserve">Live Local Act workforce apartments</t>
  </si>
  <si>
    <t xml:space="preserve">Beacon Hill, through 23815 South Dixie LLC, buys 2.6 vacant acres at 23815 South Dixie Highway for $2.55 million in 2024 and starts construction in 2025 on 112 apartments in three stories for tenants earning up to 120 percent of area median income, reported as the first Live Local Act project in the area to break ground. CTD Architecture designs it, Coastland Construction builds it and completion is expected in early 2026.</t>
  </si>
  <si>
    <t xml:space="preserve">112 units; 2.6 acres</t>
  </si>
  <si>
    <t xml:space="preserve">belle-apartments-perrine</t>
  </si>
  <si>
    <t xml:space="preserve">Belle Apartments</t>
  </si>
  <si>
    <t xml:space="preserve">small transit oriented apartments</t>
  </si>
  <si>
    <t xml:space="preserve">X26</t>
  </si>
  <si>
    <t xml:space="preserve">Belle Development LLC, an affiliate of E and E Design and Construction, proposes an eight story building of 40 apartments with 1,700 square feet of retail and 39 parking spaces on small vacant lots at 18222 and 18234 Homestead Avenue near the South Dade Transitway in August 2024, seeking a 37 percent parking reduction. A property owner comments in August 2026 that the project will not proceed because of zoning overlay issues.</t>
  </si>
  <si>
    <t xml:space="preserve">40 units</t>
  </si>
  <si>
    <t xml:space="preserve">bluenest-development</t>
  </si>
  <si>
    <t xml:space="preserve">Bluenest Development</t>
  </si>
  <si>
    <t xml:space="preserve">X9</t>
  </si>
  <si>
    <t xml:space="preserve">Bluenest Development buys 20.3 acres on Tower Road in Homestead in 2024 and proposes Bluenest Tower Commons. The year is the documented South Dade role.</t>
  </si>
  <si>
    <t xml:space="preserve">bluenest-tower-commons</t>
  </si>
  <si>
    <t xml:space="preserve">Bluenest Tower Commons</t>
  </si>
  <si>
    <t xml:space="preserve">Bluenest Development assembles 20.3 acres at the southeast corner of SW 192nd Avenue (Tower Road) and SW 328th Street (Lucy Street) for $12.5 million across three 2024 deals and proposes 219 three and four bedroom townhomes in 28 two story buildings designed by Pascual Perez Kiliddjian Starr. Homestead's Development Review Committee takes up the plan in June 2026.</t>
  </si>
  <si>
    <t xml:space="preserve">219 townhomes; 20.3 acres</t>
  </si>
  <si>
    <t xml:space="preserve">casa-princeton</t>
  </si>
  <si>
    <t xml:space="preserve">Casa Princeton</t>
  </si>
  <si>
    <t xml:space="preserve">mid rise apartments</t>
  </si>
  <si>
    <t xml:space="preserve">Aconcagua Developers of Coral Gables builds Casa Princeton at 12867 SW 248th Street in three phases: 62 units completed in 2024, 150 in 2025 and a 162 unit eight story third phase under construction with a $35 million loan for completion in 2027 or 2028, 374 units in all on 2.7 acres bought for $3.6 million in 2024.</t>
  </si>
  <si>
    <t xml:space="preserve">374 units in three phases</t>
  </si>
  <si>
    <t xml:space="preserve">coastland-residential</t>
  </si>
  <si>
    <t xml:space="preserve">Coastland Residential</t>
  </si>
  <si>
    <t xml:space="preserve">rental community developer and contractor</t>
  </si>
  <si>
    <t xml:space="preserve">X32 X19</t>
  </si>
  <si>
    <t xml:space="preserve">Coastland Residential and its affiliate Coastland Construction build The Addison in Palmetto Bay from January 2024, and Coastland Construction is general contractor for Beacon at Princeton Hill in 2025. The year is the documented South Dade role.</t>
  </si>
  <si>
    <t xml:space="preserve">elite-equity-development</t>
  </si>
  <si>
    <t xml:space="preserve">Elite Equity Development</t>
  </si>
  <si>
    <t xml:space="preserve">affordable housing co developer, Naranja Grand</t>
  </si>
  <si>
    <t xml:space="preserve">J59</t>
  </si>
  <si>
    <t xml:space="preserve">Elite Equity Development is co developer with Housing Trust Group of the 320 unit Naranja Grand in Leisure City, which tops off in July 2024.</t>
  </si>
  <si>
    <t xml:space="preserve">housing-trust-group</t>
  </si>
  <si>
    <t xml:space="preserve">Housing Trust Group</t>
  </si>
  <si>
    <t xml:space="preserve">affordable housing developer, Naranja Grand</t>
  </si>
  <si>
    <t xml:space="preserve">Coconut Grove based Housing Trust Group develops Naranja Grand in Leisure City with Elite Equity Development, topping off both towers in July 2024. The year given is the documented construction milestone.</t>
  </si>
  <si>
    <t xml:space="preserve">naranja-grand</t>
  </si>
  <si>
    <t xml:space="preserve">Naranja Grand</t>
  </si>
  <si>
    <t xml:space="preserve">affordable senior and family apartments</t>
  </si>
  <si>
    <t xml:space="preserve">Housing Trust Group and Elite Equity Development build two eight story buildings with 320 affordable units, 120 for seniors and 200 for families, at 28050 SW 147th Avenue for households at 22 to 70 percent of area median income. Phase one starts in January 2024, phase two breaks ground in April 2024 and the buildings top off in July 2024, with leasing set for 2025.</t>
  </si>
  <si>
    <t xml:space="preserve">320 units</t>
  </si>
  <si>
    <t xml:space="preserve">naranja-grove-apartments</t>
  </si>
  <si>
    <t xml:space="preserve">Naranja Grove Apartments</t>
  </si>
  <si>
    <t xml:space="preserve">apartments</t>
  </si>
  <si>
    <t xml:space="preserve">J74</t>
  </si>
  <si>
    <t xml:space="preserve">An affiliate of Onyx Housing Group files a pre application with Miami-Dade County in July 2024 for Naranja Grove Apartments at 23435 SW 127th Avenue. The unit count is not given in the index summary used.</t>
  </si>
  <si>
    <t xml:space="preserve">princeton-live-local-303</t>
  </si>
  <si>
    <t xml:space="preserve">Princeton Live Local apartments (23400 SW 132nd Avenue)</t>
  </si>
  <si>
    <t xml:space="preserve">J34</t>
  </si>
  <si>
    <t xml:space="preserve">LALI II Inc, led by Victor Acosta and Lleana Alvarez, files a pre application on 10 April 2024 for 303 garden apartments on 10.59 acres at SW 236th Street and SW 132nd Avenue, with 40 percent of units set aside as workforce housing under the Live Local Act. Design Tech International is the architect.</t>
  </si>
  <si>
    <t xml:space="preserve">303 units</t>
  </si>
  <si>
    <t xml:space="preserve">regatta-point</t>
  </si>
  <si>
    <t xml:space="preserve">Regatta Point</t>
  </si>
  <si>
    <t xml:space="preserve">Onyx Housing Group closes on 3.45 acres at 16300 SW 296th Street for $4.95 million on 18 March 2024 for a $46.5 million, 159 unit apartment project in two four story buildings, first proposed in November 2023. Construction is planned for mid 2025 with delivery in the third quarter of 2026.</t>
  </si>
  <si>
    <t xml:space="preserve">159 units; $46.5 million</t>
  </si>
  <si>
    <t xml:space="preserve">sg-holdings</t>
  </si>
  <si>
    <t xml:space="preserve">SG Holdings (Michael Swerdlow)</t>
  </si>
  <si>
    <t xml:space="preserve">developer of Costco Perrine</t>
  </si>
  <si>
    <t xml:space="preserve">J35</t>
  </si>
  <si>
    <t xml:space="preserve">Michael Swerdlow's SG Holdings, through SG Cutler Bay LLC, buys the 17.3 acre county site in Perrine for $7.177 million in a no bid deal approved in 2024 and breaks ground on the Costco on 30 March 2026.</t>
  </si>
  <si>
    <t xml:space="preserve">the-addison-palmetto-bay</t>
  </si>
  <si>
    <t xml:space="preserve">The Addison in Palmetto Bay</t>
  </si>
  <si>
    <t xml:space="preserve">garden style rental community</t>
  </si>
  <si>
    <t xml:space="preserve">X32</t>
  </si>
  <si>
    <t xml:space="preserve">Coastland Construction, an affiliate of Coastland Residential, breaks ground in January 2024 on The Addison at 18185 SW 98th Avenue, 83 three and four bedroom rental units in 13 two and three story buildings east of the Turnpike and south of Palmetto Bay Park, with completion projected for autumn 2024.</t>
  </si>
  <si>
    <t xml:space="preserve">83 units</t>
  </si>
  <si>
    <t xml:space="preserve">wbh-naranja-workforce</t>
  </si>
  <si>
    <t xml:space="preserve">14490 SW 264th Street workforce apartments</t>
  </si>
  <si>
    <t xml:space="preserve">small workforce apartment building</t>
  </si>
  <si>
    <t xml:space="preserve">X13</t>
  </si>
  <si>
    <t xml:space="preserve">WBH Investments LLC files a pre application in late 2025 for a six story building with 37 apartments averaging 646 square feet, 2,000 square feet of commercial space and 17 parking spaces at 14490 SW 264th Street, replacing a 1993 house under the Naranja Community Urban Center rules. Soto and Garcia Associates is the architect and the developer does not use the Live Local Act.</t>
  </si>
  <si>
    <t xml:space="preserve">37 units</t>
  </si>
  <si>
    <t xml:space="preserve">alta-developers</t>
  </si>
  <si>
    <t xml:space="preserve">Alta Developers</t>
  </si>
  <si>
    <t xml:space="preserve">X15</t>
  </si>
  <si>
    <t xml:space="preserve">Alta Developers builds Princeton Commons at 24550 SW 127th Avenue from 2025 with a $60 million construction loan. The year is the documented South Dade role.</t>
  </si>
  <si>
    <t xml:space="preserve">ambar-station</t>
  </si>
  <si>
    <t xml:space="preserve">Ambar Station</t>
  </si>
  <si>
    <t xml:space="preserve">transit oriented apartments</t>
  </si>
  <si>
    <t xml:space="preserve">X17</t>
  </si>
  <si>
    <t xml:space="preserve">Jacksonville based Vestcor Companies builds Ambar Station, 576 apartments in two eight story and two three story buildings on 7.8 acres at 27742 and 27860 South Dixie Highway, designed by Anillo Toledo Lopez, with 852 parking spaces including 158 for electric vehicles and 8,300 square feet of commercial space. It carries $128 million in Miami-Dade Housing Finance Authority funds and construction under way in 2025 targets completion in 2026.</t>
  </si>
  <si>
    <t xml:space="preserve">576 units; 7.8 acres; $128 million HFA financing</t>
  </si>
  <si>
    <t xml:space="preserve">bear-atlantic-group</t>
  </si>
  <si>
    <t xml:space="preserve">Bear Atlantic Group</t>
  </si>
  <si>
    <t xml:space="preserve">mixed use developer</t>
  </si>
  <si>
    <t xml:space="preserve">X14</t>
  </si>
  <si>
    <t xml:space="preserve">Bear Atlantic Group proposes Homestead Commons at 16825 SW 304th Street in 2025. The year is the documented South Dade role.</t>
  </si>
  <si>
    <t xml:space="preserve">flightway-eighteen</t>
  </si>
  <si>
    <t xml:space="preserve">Flightway Eighteen office warehouse</t>
  </si>
  <si>
    <t xml:space="preserve">industrial flex building</t>
  </si>
  <si>
    <t xml:space="preserve">J41</t>
  </si>
  <si>
    <t xml:space="preserve">The Homestead City Council approves the site plan on 16 April 2025 for a 162,400 square foot multi tenant office and warehouse building with 16 bays on about ten vacant acres south of SW 328th Street.</t>
  </si>
  <si>
    <t xml:space="preserve">162,400 square feet</t>
  </si>
  <si>
    <t xml:space="preserve">hideaways-by-the-bay</t>
  </si>
  <si>
    <t xml:space="preserve">Hideaways by the Bay</t>
  </si>
  <si>
    <t xml:space="preserve">supportive housing in a former hotel</t>
  </si>
  <si>
    <t xml:space="preserve">X27</t>
  </si>
  <si>
    <t xml:space="preserve">Miami-Dade County plans to convert a shuttered La Quinta Inn at 10821 Caribbean Boulevard into 107 studio apartments for unhoused residents aged 55 and over, operated by the Homeless Trust, with kitchenettes, laundry and security added. The site sits in the SMART Plan corridor and the March 2025 report gives no construction date.</t>
  </si>
  <si>
    <t xml:space="preserve">107 studios</t>
  </si>
  <si>
    <t xml:space="preserve">homestead-commons</t>
  </si>
  <si>
    <t xml:space="preserve">Homestead Commons</t>
  </si>
  <si>
    <t xml:space="preserve">mixed use apartments with church</t>
  </si>
  <si>
    <t xml:space="preserve">Bear Atlantic Group proposes Homestead Commons on 4.25 acres at 16825 SW 304th Street, replacing a 1959 Haitian church owned by Ministere Jesus Haitian with an eight story building of 426 apartments and townhouses, 4,224 square feet of commercial space, 626 parking spaces and a new 10,074 square foot church. Berenblum Busch Architects designs it and rezoning is pending in November 2025.</t>
  </si>
  <si>
    <t xml:space="preserve">426 units; 4.25 acres</t>
  </si>
  <si>
    <t xml:space="preserve">lakeview-at-naranja</t>
  </si>
  <si>
    <t xml:space="preserve">Lakeview at Naranja</t>
  </si>
  <si>
    <t xml:space="preserve">affordable apartments</t>
  </si>
  <si>
    <t xml:space="preserve">X6</t>
  </si>
  <si>
    <t xml:space="preserve">The Naranja Lakes CRA buys a blighted retail center at 27501 and 27525 South Dixie Highway in 2025, sells it to Housing Trust Group for a nominal sum and lends $7 million. HTG proceeds in September 2026 with two eight story phases of 203 and 125 apartments, 328 in all, for households at 30 to 80 percent of area median income, with 11,466 square feet of commercial space, 467 parking spaces and a $126.4 million cost.</t>
  </si>
  <si>
    <t xml:space="preserve">328 units; $126.4 million</t>
  </si>
  <si>
    <t xml:space="preserve">palmetto-bay-village-center-redevelopment</t>
  </si>
  <si>
    <t xml:space="preserve">Palmetto Bay Village Center redevelopment</t>
  </si>
  <si>
    <t xml:space="preserve">mixed use towers on the former Burger King campus</t>
  </si>
  <si>
    <t xml:space="preserve">X31</t>
  </si>
  <si>
    <t xml:space="preserve">The Palmetto Bay council approves by a 3 to 2 vote in 2025 a plan for the Palmetto Bay Village Center site on Old Cutler Road with 450 residential units, 133,000 square feet of commercial space, a 120 room hotel and buildings up to ten stories, after a judge overturns the village's earlier rejection of the developer's proposal. Vice Mayor Mark Merwitzer opposes it in a July 2025 column; the developer is not named in that source.</t>
  </si>
  <si>
    <t xml:space="preserve">450 units; 133,000 sq ft commercial; 120 room hotel</t>
  </si>
  <si>
    <t xml:space="preserve">princeton-commons</t>
  </si>
  <si>
    <t xml:space="preserve">Princeton Commons</t>
  </si>
  <si>
    <t xml:space="preserve">multiphase apartments</t>
  </si>
  <si>
    <t xml:space="preserve">Alta Developers starts construction in October 2025 on the 308 unit first phase of Princeton Commons at 24550 SW 127th Avenue after closing a $60 million construction loan: nine buildings of three to seven stories on 9.8 acres with 417 parking spaces, designed by MSA Architects. A 226 unit second phase in seven buildings is approved but not yet started.</t>
  </si>
  <si>
    <t xml:space="preserve">308 units phase one, 226 phase two</t>
  </si>
  <si>
    <t xml:space="preserve">redlands-ridge</t>
  </si>
  <si>
    <t xml:space="preserve">Redlands Ridge</t>
  </si>
  <si>
    <t xml:space="preserve">J29</t>
  </si>
  <si>
    <t xml:space="preserve">Lennar pays $16.3 million in September 2025 for 31 acres at Krome Avenue and SW 288th Street in unincorporated Miami-Dade to build 97 homes of 1,800 to 2,800 square feet priced from $646,000. The project uses a 25 percent workforce housing density bonus and Lennar applied for the rezoning in 2024; sales are open.</t>
  </si>
  <si>
    <t xml:space="preserve">97 homesites</t>
  </si>
  <si>
    <t xml:space="preserve">sports-performance-hub</t>
  </si>
  <si>
    <t xml:space="preserve">Sports Performance Hub of Miami-Dade (Miami FC stadium)</t>
  </si>
  <si>
    <t xml:space="preserve">stadium, hotel and sports academy</t>
  </si>
  <si>
    <t xml:space="preserve">J36 J32</t>
  </si>
  <si>
    <t xml:space="preserve">The Homestead City Council approves an 80 year ground lease on 30 July 2025 for a $275 million sports complex on 112.5 acres of Homestead Regional Park at 1601 SE 28th Avenue. Developer VSGS Facilities, led by Dario Sala and Juan Sebastian Veron with Miami FC owner Riccardo Silva, plans a 10,000 seat stadium, a 100 to 150 room hotel, a sports academy and public courts. WLRN reports about 4,300 construction jobs and 600 permanent positions. Completion is targeted for 2030.</t>
  </si>
  <si>
    <t xml:space="preserve">$275 million; 10,000 seat stadium</t>
  </si>
  <si>
    <t xml:space="preserve">st-martin-de-porres-residences</t>
  </si>
  <si>
    <t xml:space="preserve">St. Martin de Porres Residences</t>
  </si>
  <si>
    <t xml:space="preserve">affordable apartments on church land</t>
  </si>
  <si>
    <t xml:space="preserve">X16</t>
  </si>
  <si>
    <t xml:space="preserve">Atlantic Pacific Companies and the Archdiocese of Miami plan 600 apartments in five four and five story buildings on vacant land of St. Martin de Porres Catholic Church at 28520 SW 148th Avenue, designed by Corwil Architects, and in October 2025 seek approval for the first 147 units. An existing daycare on the site stays open.</t>
  </si>
  <si>
    <t xml:space="preserve">600 units planned; 147 in first filing</t>
  </si>
  <si>
    <t xml:space="preserve">arbors-at-leisure</t>
  </si>
  <si>
    <t xml:space="preserve">The Arbors at Leisure</t>
  </si>
  <si>
    <t xml:space="preserve">X21</t>
  </si>
  <si>
    <t xml:space="preserve">Homestead based I and A Holding Group files a pre application in May 2025 for two eight story buildings with 229 apartments on 3.64 acres at 28400 South Dixie Highway, replacing a 7,989 square foot warehouse, with 57 workforce units at 60 to 140 percent of area median income, 2,300 square feet of retail and 154 parking spaces. Modis Architects designs it in two phases of 109 and 110 units.</t>
  </si>
  <si>
    <t xml:space="preserve">229 units; 3.64 acres</t>
  </si>
  <si>
    <t xml:space="preserve">vsgs-facilities</t>
  </si>
  <si>
    <t xml:space="preserve">VSGS Facilities</t>
  </si>
  <si>
    <t xml:space="preserve">developer of the Sports Performance Hub</t>
  </si>
  <si>
    <t xml:space="preserve">J36</t>
  </si>
  <si>
    <t xml:space="preserve">Ponte Vedra Beach based VSGS Facilities, led by former footballers Dario Sala and Juan Sebastian Veron with partners Manu Ginobili, Juan Monaco, Mariano Zabaleta and Miami FC owner Riccardo Silva, wins the 80 year Homestead Regional Park lease on 30 July 2025.</t>
  </si>
  <si>
    <t xml:space="preserve">vestcor</t>
  </si>
  <si>
    <t xml:space="preserve">Vestcor Companies</t>
  </si>
  <si>
    <t xml:space="preserve">affordable and workforce apartment developer</t>
  </si>
  <si>
    <t xml:space="preserve">Jacksonville based Vestcor Companies builds the 576 unit Ambar Station on South Dixie Highway in Naranja, under construction in 2025. The year is the documented South Dade role.</t>
  </si>
  <si>
    <t xml:space="preserve">am-affordable-housing</t>
  </si>
  <si>
    <t xml:space="preserve">AM Affordable Housing</t>
  </si>
  <si>
    <t xml:space="preserve">nonprofit affordable housing developer</t>
  </si>
  <si>
    <t xml:space="preserve">X8</t>
  </si>
  <si>
    <t xml:space="preserve">AM Affordable Housing, a nonprofit led by former Miami Heat player Alonzo Mourning, co develops Artisan Pointe in Naranja with Housing Trust Group from 2026. The year is the documented South Dade role.</t>
  </si>
  <si>
    <t xml:space="preserve">abreu-development</t>
  </si>
  <si>
    <t xml:space="preserve">Abreu Development</t>
  </si>
  <si>
    <t xml:space="preserve">X10</t>
  </si>
  <si>
    <t xml:space="preserve">Miami based Abreu Development proposes the Sunstone mixed use project in Homestead in 2026. The year is the documented South Dade role.</t>
  </si>
  <si>
    <t xml:space="preserve">artisan-pointe</t>
  </si>
  <si>
    <t xml:space="preserve">Artisan Pointe</t>
  </si>
  <si>
    <t xml:space="preserve">Housing Trust Group and AM Affordable Housing buy 4.3 acres at 26115 South Dixie Highway for $10.4 million in April 2026 and start construction in June 2026 on a 115 unit first phase for households at 30, 60 and 70 percent of area median income. Palenzuela and Hevia Design Group is the architect and Ferncore Construction the builder, with completion slated for early 2028.</t>
  </si>
  <si>
    <t xml:space="preserve">115 units phase one; 4.3 acres</t>
  </si>
  <si>
    <t xml:space="preserve">costco-perrine</t>
  </si>
  <si>
    <t xml:space="preserve">Costco Perrine</t>
  </si>
  <si>
    <t xml:space="preserve">warehouse club store</t>
  </si>
  <si>
    <t xml:space="preserve">J35 J32</t>
  </si>
  <si>
    <t xml:space="preserve">Developer Michael Swerdlow's SG Holdings buys a vacant 17.3 acre county parcel at SW 190th Street and SW 108th Avenue for $7.177 million to build a Costco. The county commission approves the deal in 2024 and the groundbreaking is held on 30 March 2026, with completion expected in 2028. WLRN reports about 400 jobs and a $217 million projected economic impact.</t>
  </si>
  <si>
    <t xml:space="preserve">about 400 jobs (WLRN, April 2026); 17.3 acres</t>
  </si>
  <si>
    <t xml:space="preserve">r-homes-lux</t>
  </si>
  <si>
    <t xml:space="preserve">R. Homes Lux</t>
  </si>
  <si>
    <t xml:space="preserve">condominium building</t>
  </si>
  <si>
    <t xml:space="preserve">X11</t>
  </si>
  <si>
    <t xml:space="preserve">Homestead based R Homes Organization proposes 113 condominiums in a four story building on 5.34 acres at 28835 to 28935 SW 162nd Avenue, designed by CFM Architects, with prices from $299,000 to $439,990. The developer bought three of the five parcels for $1.3 million in 2023 and has the other two under contract in April 2026.</t>
  </si>
  <si>
    <t xml:space="preserve">113 condos; 5.34 acres</t>
  </si>
  <si>
    <t xml:space="preserve">sunstone-homestead</t>
  </si>
  <si>
    <t xml:space="preserve">Sunstone</t>
  </si>
  <si>
    <t xml:space="preserve">mixed use apartments and retail</t>
  </si>
  <si>
    <t xml:space="preserve">Abreu Development buys 20.2 acres of farmland west of SW 137th Avenue in Homestead for $9.5 million in January 2026 and proposes Sunstone: 200 apartments in four buildings, 56,530 square feet of retail in five buildings including a car wash and drive through restaurant, a clubhouse and 789 parking spaces, designed by Cabrera Ramos Architects. The Development Review Committee reviews it on 23 June 2026.</t>
  </si>
  <si>
    <t xml:space="preserve">200 units; 56,530 sq ft retail; 20.2 acres</t>
  </si>
  <si>
    <t xml:space="preserve">south-dade-news-leader</t>
  </si>
  <si>
    <t xml:space="preserve">South Dade News Leader</t>
  </si>
  <si>
    <t xml:space="preserve">The digital layer</t>
  </si>
  <si>
    <t xml:space="preserve">Homestead newspaper and local news site</t>
  </si>
  <si>
    <t xml:space="preserve">G27 G28</t>
  </si>
  <si>
    <t xml:space="preserve">Homestead's newspaper lineage begins with the South Florida Banner in 1912, followed by the Homestead Enterprise in 1914 and the merged Homestead Leader-Enterprise from 6 November 1931. The Library of Congress records the title The South Dade News Leader from 1966 to the present. It publishes at southdadenewsleader.com and is the main local record of Homestead, Florida City and the Redland.</t>
  </si>
  <si>
    <t xml:space="preserve">community-newspapers</t>
  </si>
  <si>
    <t xml:space="preserve">Miami's Community Newspapers</t>
  </si>
  <si>
    <t xml:space="preserve">community weekly publisher and video podcasts</t>
  </si>
  <si>
    <t xml:space="preserve">X50 X51</t>
  </si>
  <si>
    <t xml:space="preserve">Ron Miller founds the company in 1958 as the South Dade Shopping News. Under publisher Grant Miller and executive editor Michael Miller it prints 11 community papers from 6796 SW 62nd Avenue in South Miami, including the Palmetto Bay News, published every two weeks, and the Cutler Bay News, and produces more than 45 video podcasts a week through CNEWS TV. Its South Dade coverage is a main record of Homestead, Cutler Bay and Palmetto Bay civic events.</t>
  </si>
  <si>
    <t xml:space="preserve">11 print papers; 6796 SW 62nd Avenue, South Miami</t>
  </si>
  <si>
    <t xml:space="preserve">wbay-palmetto-bay</t>
  </si>
  <si>
    <t xml:space="preserve">WBAY Palmetto Bay government television</t>
  </si>
  <si>
    <t xml:space="preserve">village government access channel</t>
  </si>
  <si>
    <t xml:space="preserve">X51</t>
  </si>
  <si>
    <t xml:space="preserve">Palmetto Bay launches its government access television network WBAY in early 2012 with local programming and council meeting coverage; before 2012 council meetings are streamed only online. The Miami Herald covers the village through its South Dade Neighbors supplement.</t>
  </si>
  <si>
    <t xml:space="preserve">Source</t>
  </si>
  <si>
    <t xml:space="preserve">Source ID</t>
  </si>
  <si>
    <t xml:space="preserve">Relation</t>
  </si>
  <si>
    <t xml:space="preserve">Target</t>
  </si>
  <si>
    <t xml:space="preserve">Target ID</t>
  </si>
  <si>
    <t xml:space="preserve">Years</t>
  </si>
  <si>
    <t xml:space="preserve">Edge class</t>
  </si>
  <si>
    <t xml:space="preserve">founded</t>
  </si>
  <si>
    <t xml:space="preserve">1904</t>
  </si>
  <si>
    <t xml:space="preserve">Flagler's Florida East Coast Railway reaches Homestead in 1904</t>
  </si>
  <si>
    <t xml:space="preserve">Personnel</t>
  </si>
  <si>
    <t xml:space="preserve">planned</t>
  </si>
  <si>
    <t xml:space="preserve">1902 to 1905</t>
  </si>
  <si>
    <t xml:space="preserve">Krome surveys the extension routes for Flagler</t>
  </si>
  <si>
    <t xml:space="preserve">Institutional</t>
  </si>
  <si>
    <t xml:space="preserve">1905 to 1912</t>
  </si>
  <si>
    <t xml:space="preserve">Krome recommends the Keys route and the extension is built 1905 to 1912</t>
  </si>
  <si>
    <t xml:space="preserve">became</t>
  </si>
  <si>
    <t xml:space="preserve">1905</t>
  </si>
  <si>
    <t xml:space="preserve">The Homestead line becomes the mainland leg of the Key West extension</t>
  </si>
  <si>
    <t xml:space="preserve">shaped</t>
  </si>
  <si>
    <t xml:space="preserve">1935</t>
  </si>
  <si>
    <t xml:space="preserve">More than 40 miles of track washed away; line abandoned</t>
  </si>
  <si>
    <t xml:space="preserve">Influence</t>
  </si>
  <si>
    <t xml:space="preserve">connects</t>
  </si>
  <si>
    <t xml:space="preserve">Homestead station opens in 1904</t>
  </si>
  <si>
    <t xml:space="preserve">1903</t>
  </si>
  <si>
    <t xml:space="preserve">Perrine grows from the railroad construction camp when the line bypasses Cutler</t>
  </si>
  <si>
    <t xml:space="preserve">Gould's Siding built in 1903</t>
  </si>
  <si>
    <t xml:space="preserve">Princeton is a depot on the line</t>
  </si>
  <si>
    <t xml:space="preserve">Naranja laid out as a Flagler railroad town in 1904</t>
  </si>
  <si>
    <t xml:space="preserve">The railway bypasses Cutler for Perrine and the town declines</t>
  </si>
  <si>
    <t xml:space="preserve">1929</t>
  </si>
  <si>
    <t xml:space="preserve">Krome Avenue is named for the engineer</t>
  </si>
  <si>
    <t xml:space="preserve">1909</t>
  </si>
  <si>
    <t xml:space="preserve">Flagler's Model Land Company controls the railroad share of the divided grant</t>
  </si>
  <si>
    <t xml:space="preserve">Horne builds the Homestead Inn, later Hotel Redland</t>
  </si>
  <si>
    <t xml:space="preserve">First buyer of a lot at the new town site</t>
  </si>
  <si>
    <t xml:space="preserve">located in</t>
  </si>
  <si>
    <t xml:space="preserve">1904 to present</t>
  </si>
  <si>
    <t xml:space="preserve">Stands at 5 S Flagler Ave in the historic district</t>
  </si>
  <si>
    <t xml:space="preserve">Located</t>
  </si>
  <si>
    <t xml:space="preserve">1913</t>
  </si>
  <si>
    <t xml:space="preserve">First mayor at incorporation</t>
  </si>
  <si>
    <t xml:space="preserve">developed</t>
  </si>
  <si>
    <t xml:space="preserve">1917</t>
  </si>
  <si>
    <t xml:space="preserve">Town hall built on Tatum's Commerce Addition</t>
  </si>
  <si>
    <t xml:space="preserve">The Town of Homestead becomes the City of Homestead</t>
  </si>
  <si>
    <t xml:space="preserve">1917 to present</t>
  </si>
  <si>
    <t xml:space="preserve">41 N Krome Ave, museum since 1994</t>
  </si>
  <si>
    <t xml:space="preserve">1910</t>
  </si>
  <si>
    <t xml:space="preserve">Tatum Brothers found the Detroit colony</t>
  </si>
  <si>
    <t xml:space="preserve">1910 to 1911</t>
  </si>
  <si>
    <t xml:space="preserve">Stiling lays out the streets and promotes the colony in Detroit</t>
  </si>
  <si>
    <t xml:space="preserve">1914</t>
  </si>
  <si>
    <t xml:space="preserve">Renamed Florida City at incorporation on 29 December 1914</t>
  </si>
  <si>
    <t xml:space="preserve">Incorporation</t>
  </si>
  <si>
    <t xml:space="preserve">1916 to 1938</t>
  </si>
  <si>
    <t xml:space="preserve">Mayor 1916 to 1918, elected 1918 and 1938</t>
  </si>
  <si>
    <t xml:space="preserve">1910s</t>
  </si>
  <si>
    <t xml:space="preserve">South Dade Farms and South Dade Farmers Bank at Florida City</t>
  </si>
  <si>
    <t xml:space="preserve">1925</t>
  </si>
  <si>
    <t xml:space="preserve">Forms Cadillac Development Corporation in 1925</t>
  </si>
  <si>
    <t xml:space="preserve">1838</t>
  </si>
  <si>
    <t xml:space="preserve">36 square mile township granted by Congress</t>
  </si>
  <si>
    <t xml:space="preserve">Part of the grant becomes the railroad town of Perrine</t>
  </si>
  <si>
    <t xml:space="preserve">1954</t>
  </si>
  <si>
    <t xml:space="preserve">Cutler Ridge is platted on old Perrine Grant lands controlled by the Model Land Company</t>
  </si>
  <si>
    <t xml:space="preserve">1948</t>
  </si>
  <si>
    <t xml:space="preserve">Incorporation and dissolution within the year</t>
  </si>
  <si>
    <t xml:space="preserve">1948 to 2000</t>
  </si>
  <si>
    <t xml:space="preserve">The racial line at the railroad survives as the West Perrine CDP from 2000</t>
  </si>
  <si>
    <t xml:space="preserve">2000</t>
  </si>
  <si>
    <t xml:space="preserve">Perrine CDP splits into East Perrine and West Perrine</t>
  </si>
  <si>
    <t xml:space="preserve">2002</t>
  </si>
  <si>
    <t xml:space="preserve">East Perrine absorbed into Palmetto Bay</t>
  </si>
  <si>
    <t xml:space="preserve">1864</t>
  </si>
  <si>
    <t xml:space="preserve">Addison's Landing is the first settlement at Cutler</t>
  </si>
  <si>
    <t xml:space="preserve">1883</t>
  </si>
  <si>
    <t xml:space="preserve">Buys 600 acres and brings settlers; post office opens 1883</t>
  </si>
  <si>
    <t xml:space="preserve">Cutler CDP incorporated into Palmetto Bay</t>
  </si>
  <si>
    <t xml:space="preserve">1896 to 1900</t>
  </si>
  <si>
    <t xml:space="preserve">Richmond Cottage becomes the Richmond Inn in 1900</t>
  </si>
  <si>
    <t xml:space="preserve">1916 to 1922</t>
  </si>
  <si>
    <t xml:space="preserve">Buys the inn in 1916 and completes the Stone House in 1922</t>
  </si>
  <si>
    <t xml:space="preserve">1914 to 1917</t>
  </si>
  <si>
    <t xml:space="preserve">Buys most of the declining town into his estate</t>
  </si>
  <si>
    <t xml:space="preserve">1922 to present</t>
  </si>
  <si>
    <t xml:space="preserve">On Old Cutler Road in Palmetto Bay</t>
  </si>
  <si>
    <t xml:space="preserve">1992</t>
  </si>
  <si>
    <t xml:space="preserve">Surge over 16 feet; seven year, 7.2 million dollar restoration</t>
  </si>
  <si>
    <t xml:space="preserve">Tomato operation at Eureka Drive with the Peters rail stop</t>
  </si>
  <si>
    <t xml:space="preserve">Siding named for the railroad employee</t>
  </si>
  <si>
    <t xml:space="preserve">Names the depot town for Princeton University</t>
  </si>
  <si>
    <t xml:space="preserve">Saw mill and lumber company</t>
  </si>
  <si>
    <t xml:space="preserve">anchors</t>
  </si>
  <si>
    <t xml:space="preserve">1905 to 1923</t>
  </si>
  <si>
    <t xml:space="preserve">The mill is the town's employer until the timber gives out</t>
  </si>
  <si>
    <t xml:space="preserve">1897</t>
  </si>
  <si>
    <t xml:space="preserve">First settler of the Redland district</t>
  </si>
  <si>
    <t xml:space="preserve">First of seven rural schoolhouses</t>
  </si>
  <si>
    <t xml:space="preserve">1911</t>
  </si>
  <si>
    <t xml:space="preserve">General store at Silver Palm</t>
  </si>
  <si>
    <t xml:space="preserve">1956 to present</t>
  </si>
  <si>
    <t xml:space="preserve">Farm stand on SW 248 St until 2025, then 16790 SW 177 Ave</t>
  </si>
  <si>
    <t xml:space="preserve">1960</t>
  </si>
  <si>
    <t xml:space="preserve">Berry farm at 12741 SW 216 St</t>
  </si>
  <si>
    <t xml:space="preserve">2003 to present</t>
  </si>
  <si>
    <t xml:space="preserve">Winery at 30205 SW 217 Ave</t>
  </si>
  <si>
    <t xml:space="preserve">1926</t>
  </si>
  <si>
    <t xml:space="preserve">Packing houses destroyed and rebuilt</t>
  </si>
  <si>
    <t xml:space="preserve">Tremendous damage through the district</t>
  </si>
  <si>
    <t xml:space="preserve">The storm ends the boom</t>
  </si>
  <si>
    <t xml:space="preserve">spawned</t>
  </si>
  <si>
    <t xml:space="preserve">1924</t>
  </si>
  <si>
    <t xml:space="preserve">Town of Tenalla platted during the boom</t>
  </si>
  <si>
    <t xml:space="preserve">1920s</t>
  </si>
  <si>
    <t xml:space="preserve">2,300 acres platted as Leisure City for retirees</t>
  </si>
  <si>
    <t xml:space="preserve">Franjo area of today's Cutler Bay</t>
  </si>
  <si>
    <t xml:space="preserve">1945</t>
  </si>
  <si>
    <t xml:space="preserve">Hurricane and fire destroy the base</t>
  </si>
  <si>
    <t xml:space="preserve">Homestead Army Air Field inactivated until 1954</t>
  </si>
  <si>
    <t xml:space="preserve">1949</t>
  </si>
  <si>
    <t xml:space="preserve">Martin buys the farmland beside the former base</t>
  </si>
  <si>
    <t xml:space="preserve">Zoo Miami occupies part of the former base</t>
  </si>
  <si>
    <t xml:space="preserve">Plats the community for Black veterans; 457 homes by 1951</t>
  </si>
  <si>
    <t xml:space="preserve">moved to</t>
  </si>
  <si>
    <t xml:space="preserve">2020</t>
  </si>
  <si>
    <t xml:space="preserve">Florida House District 117 to County Commission District 9</t>
  </si>
  <si>
    <t xml:space="preserve">1954 to 1958</t>
  </si>
  <si>
    <t xml:space="preserve">Miracle Development Corporation plats Cutler Ridge sections 1 to 7</t>
  </si>
  <si>
    <t xml:space="preserve">1977</t>
  </si>
  <si>
    <t xml:space="preserve">Owns and develops Cutler Ridge Mall, later Southland Mall</t>
  </si>
  <si>
    <t xml:space="preserve">1977 to present</t>
  </si>
  <si>
    <t xml:space="preserve">The mall is the commercial center of Cutler Ridge</t>
  </si>
  <si>
    <t xml:space="preserve">1983</t>
  </si>
  <si>
    <t xml:space="preserve">Lennar Homes builds Lakes by the Bay</t>
  </si>
  <si>
    <t xml:space="preserve">1983 to present</t>
  </si>
  <si>
    <t xml:space="preserve">Eastern half of Cutler Bay</t>
  </si>
  <si>
    <t xml:space="preserve">1972</t>
  </si>
  <si>
    <t xml:space="preserve">Saga Bay is a replat of Tenalla Ocean Farms</t>
  </si>
  <si>
    <t xml:space="preserve">2005</t>
  </si>
  <si>
    <t xml:space="preserve">The Cutler Ridge CDP becomes the Town of Cutler Bay</t>
  </si>
  <si>
    <t xml:space="preserve">Landfall near Cutler Ridge, almost total destruction</t>
  </si>
  <si>
    <t xml:space="preserve">1992 to 2005</t>
  </si>
  <si>
    <t xml:space="preserve">Recovery frustrations start the incorporation movement in 1998</t>
  </si>
  <si>
    <t xml:space="preserve">Votes of 11 January and 8 November 2005</t>
  </si>
  <si>
    <t xml:space="preserve">2006</t>
  </si>
  <si>
    <t xml:space="preserve">First mayor, January to April 2006</t>
  </si>
  <si>
    <t xml:space="preserve">2006 to present</t>
  </si>
  <si>
    <t xml:space="preserve">First council 2006, mayor from 2018</t>
  </si>
  <si>
    <t xml:space="preserve">1992 to 2002</t>
  </si>
  <si>
    <t xml:space="preserve">Homeowners petition in 1995 after post storm frustration with county services</t>
  </si>
  <si>
    <t xml:space="preserve">Incorporated 10 September 2002</t>
  </si>
  <si>
    <t xml:space="preserve">Inaugural mayor</t>
  </si>
  <si>
    <t xml:space="preserve">2022</t>
  </si>
  <si>
    <t xml:space="preserve">Mayor at the village's twentieth anniversary</t>
  </si>
  <si>
    <t xml:space="preserve">2019 to present</t>
  </si>
  <si>
    <t xml:space="preserve">Mayor since 2019, third term from 2025</t>
  </si>
  <si>
    <t xml:space="preserve">1984 to 2026</t>
  </si>
  <si>
    <t xml:space="preserve">Mayor for 42 years</t>
  </si>
  <si>
    <t xml:space="preserve">2026</t>
  </si>
  <si>
    <t xml:space="preserve">Thompson elected in February 2026 as the first new mayor since 1984</t>
  </si>
  <si>
    <t xml:space="preserve">2026 to present</t>
  </si>
  <si>
    <t xml:space="preserve">Mayor from February 2026</t>
  </si>
  <si>
    <t xml:space="preserve">2014</t>
  </si>
  <si>
    <t xml:space="preserve">Levine Cava defeats Bell for District 8, 52 to 48</t>
  </si>
  <si>
    <t xml:space="preserve">2010 to 2014</t>
  </si>
  <si>
    <t xml:space="preserve">Reported move from Homestead city hall to County Commission District 8</t>
  </si>
  <si>
    <t xml:space="preserve">2014 to 2020</t>
  </si>
  <si>
    <t xml:space="preserve">District 8 commissioner, then county mayor from November 2020</t>
  </si>
  <si>
    <t xml:space="preserve">Landfall near Homestead; city devastated</t>
  </si>
  <si>
    <t xml:space="preserve">More than 120 homes demolished, 700 damaged</t>
  </si>
  <si>
    <t xml:space="preserve">Four of five Naranja Lakes condominium buildings destroyed; twelve year recovery</t>
  </si>
  <si>
    <t xml:space="preserve">Widespread structural damage; five year economic depression</t>
  </si>
  <si>
    <t xml:space="preserve">Most of the base's 2,000 buildings severely damaged</t>
  </si>
  <si>
    <t xml:space="preserve">1993</t>
  </si>
  <si>
    <t xml:space="preserve">Storm damage prompts the closure recommendation</t>
  </si>
  <si>
    <t xml:space="preserve">1994</t>
  </si>
  <si>
    <t xml:space="preserve">Realignment to an Air Force Reserve base; 482nd Fighter Wing host from 1 April 1994</t>
  </si>
  <si>
    <t xml:space="preserve">1994 to 2001</t>
  </si>
  <si>
    <t xml:space="preserve">Proposed transfer of the runway to the county for a joint civil airport, not carried out</t>
  </si>
  <si>
    <t xml:space="preserve">1942 to present</t>
  </si>
  <si>
    <t xml:space="preserve">Base occupies the Homestead Base community east of Homestead</t>
  </si>
  <si>
    <t xml:space="preserve">1996 to 2001</t>
  </si>
  <si>
    <t xml:space="preserve">Proposed commercial airport on surplus base land</t>
  </si>
  <si>
    <t xml:space="preserve">1995 to present</t>
  </si>
  <si>
    <t xml:space="preserve">Track at SE 38th Avenue in Homestead</t>
  </si>
  <si>
    <t xml:space="preserve">1967 to present</t>
  </si>
  <si>
    <t xml:space="preserve">Plant on Biscayne Bay southeast of Homestead</t>
  </si>
  <si>
    <t xml:space="preserve">1940 to present</t>
  </si>
  <si>
    <t xml:space="preserve">975 Baptist Way since 2007</t>
  </si>
  <si>
    <t xml:space="preserve">2001 to present</t>
  </si>
  <si>
    <t xml:space="preserve">9333 SW 152nd Street, Perrine</t>
  </si>
  <si>
    <t xml:space="preserve">1990 to present</t>
  </si>
  <si>
    <t xml:space="preserve">500 College Terrace in downtown Homestead</t>
  </si>
  <si>
    <t xml:space="preserve">1960 to present</t>
  </si>
  <si>
    <t xml:space="preserve">20505 South Dixie Highway</t>
  </si>
  <si>
    <t xml:space="preserve">Between the FEC tracks and Krome Avenue</t>
  </si>
  <si>
    <t xml:space="preserve">1928 to present</t>
  </si>
  <si>
    <t xml:space="preserve">Packing and groves in the Redland</t>
  </si>
  <si>
    <t xml:space="preserve">1961 to present</t>
  </si>
  <si>
    <t xml:space="preserve">Headquarters at 21800 SW 162nd Avenue</t>
  </si>
  <si>
    <t xml:space="preserve">1948 to present</t>
  </si>
  <si>
    <t xml:space="preserve">Founded on five acres in Florida City</t>
  </si>
  <si>
    <t xml:space="preserve">1944 to present</t>
  </si>
  <si>
    <t xml:space="preserve">Family farm in Homestead</t>
  </si>
  <si>
    <t xml:space="preserve">1965 to present</t>
  </si>
  <si>
    <t xml:space="preserve">Homestead grower and importer</t>
  </si>
  <si>
    <t xml:space="preserve">1997 to 2017</t>
  </si>
  <si>
    <t xml:space="preserve">12350 SW 285th Street</t>
  </si>
  <si>
    <t xml:space="preserve">1976 to present</t>
  </si>
  <si>
    <t xml:space="preserve">19000 SW 377th Street</t>
  </si>
  <si>
    <t xml:space="preserve">1963 to present</t>
  </si>
  <si>
    <t xml:space="preserve">28700 SW 217th Avenue</t>
  </si>
  <si>
    <t xml:space="preserve">1994 to present</t>
  </si>
  <si>
    <t xml:space="preserve">250 East Palm Drive at the end of the Turnpike</t>
  </si>
  <si>
    <t xml:space="preserve">1988 to present</t>
  </si>
  <si>
    <t xml:space="preserve">17777 Old Cutler Road</t>
  </si>
  <si>
    <t xml:space="preserve">SW 190th Street and SW 108th Avenue</t>
  </si>
  <si>
    <t xml:space="preserve">2025 to present</t>
  </si>
  <si>
    <t xml:space="preserve">Homestead Regional Park, 1601 SE 28th Avenue</t>
  </si>
  <si>
    <t xml:space="preserve">2022 to present</t>
  </si>
  <si>
    <t xml:space="preserve">Turnpike and SW 122nd Avenue outside the city limits</t>
  </si>
  <si>
    <t xml:space="preserve">2023 to present</t>
  </si>
  <si>
    <t xml:space="preserve">Park of Commerce Boulevard and SE 28th Avenue</t>
  </si>
  <si>
    <t xml:space="preserve">South of SW 328th Street</t>
  </si>
  <si>
    <t xml:space="preserve">100 South Krome Avenue</t>
  </si>
  <si>
    <t xml:space="preserve">2021 to present</t>
  </si>
  <si>
    <t xml:space="preserve">80 West Mowry Drive</t>
  </si>
  <si>
    <t xml:space="preserve">1921 to present</t>
  </si>
  <si>
    <t xml:space="preserve">18 North Krome Avenue</t>
  </si>
  <si>
    <t xml:space="preserve">Southeast Homestead off SE Palm Drive</t>
  </si>
  <si>
    <t xml:space="preserve">1800 Palm Drive</t>
  </si>
  <si>
    <t xml:space="preserve">Krome Avenue and SW 288th Street</t>
  </si>
  <si>
    <t xml:space="preserve">County land west of Florida City at SW 336th Street</t>
  </si>
  <si>
    <t xml:space="preserve">Southland Mall site</t>
  </si>
  <si>
    <t xml:space="preserve">11251 Caribbean Boulevard</t>
  </si>
  <si>
    <t xml:space="preserve">2024 to present</t>
  </si>
  <si>
    <t xml:space="preserve">10235 SW 186th Street</t>
  </si>
  <si>
    <t xml:space="preserve">15200 SW 272nd Street</t>
  </si>
  <si>
    <t xml:space="preserve">23400 SW 132nd Avenue</t>
  </si>
  <si>
    <t xml:space="preserve">24735 South Dixie Highway</t>
  </si>
  <si>
    <t xml:space="preserve">28050 SW 147th Avenue</t>
  </si>
  <si>
    <t xml:space="preserve">Campbell Drive and NE 30th Avenue</t>
  </si>
  <si>
    <t xml:space="preserve">16300 SW 296th Street</t>
  </si>
  <si>
    <t xml:space="preserve">East Palm Drive and SE 12th Avenue</t>
  </si>
  <si>
    <t xml:space="preserve">Gateway Point subdivision</t>
  </si>
  <si>
    <t xml:space="preserve">Redevelopment area centered on downtown Homestead</t>
  </si>
  <si>
    <t xml:space="preserve">2002 to present</t>
  </si>
  <si>
    <t xml:space="preserve">5,040 acre area spanning Naranja, Princeton and Leisure City</t>
  </si>
  <si>
    <t xml:space="preserve">CRA boundary includes Princeton</t>
  </si>
  <si>
    <t xml:space="preserve">CRA boundary includes Leisure City</t>
  </si>
  <si>
    <t xml:space="preserve">About 3,000 personnel and $364 million FY2023 economic impact</t>
  </si>
  <si>
    <t xml:space="preserve">Built as the city's post Andrew recovery project</t>
  </si>
  <si>
    <t xml:space="preserve">1972 to present</t>
  </si>
  <si>
    <t xml:space="preserve">About 700 direct jobs at the plant</t>
  </si>
  <si>
    <t xml:space="preserve">2007 to present</t>
  </si>
  <si>
    <t xml:space="preserve">147 bed hospital campus</t>
  </si>
  <si>
    <t xml:space="preserve">262 bed public hospital and trauma center</t>
  </si>
  <si>
    <t xml:space="preserve">Close to 14,000 students a year in downtown</t>
  </si>
  <si>
    <t xml:space="preserve">Regional mall on 80 acres</t>
  </si>
  <si>
    <t xml:space="preserve">State market and packing houses</t>
  </si>
  <si>
    <t xml:space="preserve">More than 2,800 employees reported in 2015</t>
  </si>
  <si>
    <t xml:space="preserve">1988 to 2002</t>
  </si>
  <si>
    <t xml:space="preserve">Burger King world headquarters</t>
  </si>
  <si>
    <t xml:space="preserve">276 jobs per FDOT 2023</t>
  </si>
  <si>
    <t xml:space="preserve">Altamira filing June 2022 and Altamira collections on sale</t>
  </si>
  <si>
    <t xml:space="preserve">$16.3 million site purchase September 2025</t>
  </si>
  <si>
    <t xml:space="preserve">417 unit filing September 2022</t>
  </si>
  <si>
    <t xml:space="preserve">2022 to 2025</t>
  </si>
  <si>
    <t xml:space="preserve">Assembled and entitled the 31 acre site before selling to Lennar</t>
  </si>
  <si>
    <t xml:space="preserve">2021 to 2025</t>
  </si>
  <si>
    <t xml:space="preserve">Three site sales moved entitled Homestead land from Adrian to Lennar</t>
  </si>
  <si>
    <t xml:space="preserve">Co owner and developer since May 2022 purchase</t>
  </si>
  <si>
    <t xml:space="preserve">Co developer since May 2022 purchase</t>
  </si>
  <si>
    <t xml:space="preserve">partner</t>
  </si>
  <si>
    <t xml:space="preserve">Joint purchase of the Southland Mall site</t>
  </si>
  <si>
    <t xml:space="preserve">Bought the mall for a reported $100 million in 2022</t>
  </si>
  <si>
    <t xml:space="preserve">Lead developer of both phases</t>
  </si>
  <si>
    <t xml:space="preserve">Co developer with Elite Equity Development</t>
  </si>
  <si>
    <t xml:space="preserve">Soleste brand project with Midtown Group</t>
  </si>
  <si>
    <t xml:space="preserve">Bought the site March 2024</t>
  </si>
  <si>
    <t xml:space="preserve">Approved by Florida City Commission 2023</t>
  </si>
  <si>
    <t xml:space="preserve">Co applicant for the UDB expansion</t>
  </si>
  <si>
    <t xml:space="preserve">Co applicant; sued the state in May 2023</t>
  </si>
  <si>
    <t xml:space="preserve">Joint applicants for the logistics district</t>
  </si>
  <si>
    <t xml:space="preserve">2023 to 2026</t>
  </si>
  <si>
    <t xml:space="preserve">Bought 19 acres January 2023 and built three buildings</t>
  </si>
  <si>
    <t xml:space="preserve">Bought the county site and broke ground March 2026</t>
  </si>
  <si>
    <t xml:space="preserve">80 year ground lease approved July 2025</t>
  </si>
  <si>
    <t xml:space="preserve">2018 to 2019</t>
  </si>
  <si>
    <t xml:space="preserve">$13.7 million construction loan April 2018</t>
  </si>
  <si>
    <t xml:space="preserve">Commercial airport plan for surplus base land rejected by the Air Force in January 2001</t>
  </si>
  <si>
    <t xml:space="preserve">County lease and development agreement of June 1996</t>
  </si>
  <si>
    <t xml:space="preserve">funded</t>
  </si>
  <si>
    <t xml:space="preserve">Sold 17.3 acres appraised at $31 million for $7.177 million</t>
  </si>
  <si>
    <t xml:space="preserve">$4.96 million county surtax funds for phase two</t>
  </si>
  <si>
    <t xml:space="preserve">Created by Ordinance 02-216</t>
  </si>
  <si>
    <t xml:space="preserve">1994 to 2028</t>
  </si>
  <si>
    <t xml:space="preserve">Adopted the plan by Resolution R-915-94 and pays increment through 2028</t>
  </si>
  <si>
    <t xml:space="preserve">Commission ordinance of September 2022 expanding the zone to the Transitway</t>
  </si>
  <si>
    <t xml:space="preserve">UDB expansion approved 1 November 2022 over the mayor's veto</t>
  </si>
  <si>
    <t xml:space="preserve">County bought the airfield in 1963 and runs it through the Aviation Department</t>
  </si>
  <si>
    <t xml:space="preserve">Public Health Trust purchase of Deering Hospital in 2001</t>
  </si>
  <si>
    <t xml:space="preserve">2012 to 2015</t>
  </si>
  <si>
    <t xml:space="preserve">CRA paid for roof repairs ahead of the 2015 reopening</t>
  </si>
  <si>
    <t xml:space="preserve">Street, park and grant programs in the redevelopment area</t>
  </si>
  <si>
    <t xml:space="preserve">Affordable housing within the CRA boundary listed in the 2025 plan update</t>
  </si>
  <si>
    <t xml:space="preserve">Transit oriented development beside a Transitway station</t>
  </si>
  <si>
    <t xml:space="preserve">Zone expanded to cover the South Dade Transitway corridor</t>
  </si>
  <si>
    <t xml:space="preserve">Station at SW 186th Street</t>
  </si>
  <si>
    <t xml:space="preserve">Garage serves the park and ride and transit hub</t>
  </si>
  <si>
    <t xml:space="preserve">Site one block from the Transitway</t>
  </si>
  <si>
    <t xml:space="preserve">2009 to present</t>
  </si>
  <si>
    <t xml:space="preserve">Perrine is a Targeted Urban Area</t>
  </si>
  <si>
    <t xml:space="preserve">Goulds is a Targeted Urban Area</t>
  </si>
  <si>
    <t xml:space="preserve">Naranja is a Targeted Urban Area</t>
  </si>
  <si>
    <t xml:space="preserve">Leisure City is a Targeted Urban Area</t>
  </si>
  <si>
    <t xml:space="preserve">Florida City is a Targeted Urban Area</t>
  </si>
  <si>
    <t xml:space="preserve">Richmond Heights is a Targeted Urban Area</t>
  </si>
  <si>
    <t xml:space="preserve">Princeton is a Targeted Urban Area</t>
  </si>
  <si>
    <t xml:space="preserve">Committee formed in response to the storm</t>
  </si>
  <si>
    <t xml:space="preserve">HR 5620 passed 18 September 1992</t>
  </si>
  <si>
    <t xml:space="preserve">1992 to 1995</t>
  </si>
  <si>
    <t xml:space="preserve">City recruited Sanchez's track as a recovery project after the storm</t>
  </si>
  <si>
    <t xml:space="preserve">1992 to 1994</t>
  </si>
  <si>
    <t xml:space="preserve">Redevelopment agency created two years after the storm</t>
  </si>
  <si>
    <t xml:space="preserve">CRA plan cites more than a decade of Andrew recovery</t>
  </si>
  <si>
    <t xml:space="preserve">1992 to 1996</t>
  </si>
  <si>
    <t xml:space="preserve">Surplus base land after Andrew triggered the airport proposal</t>
  </si>
  <si>
    <t xml:space="preserve">More than $100 million in Department of Defense repairs</t>
  </si>
  <si>
    <t xml:space="preserve">Business led recovery coordination for Homestead and south Dade</t>
  </si>
  <si>
    <t xml:space="preserve">Mall site redeveloped in phases from March 2025</t>
  </si>
  <si>
    <t xml:space="preserve">2014 to 2023</t>
  </si>
  <si>
    <t xml:space="preserve">Closed golf course becomes the Keys Gate III site</t>
  </si>
  <si>
    <t xml:space="preserve">Settlement entitles 455 homes, hotel, retail and 22 acres of park</t>
  </si>
  <si>
    <t xml:space="preserve">2019 to 2021</t>
  </si>
  <si>
    <t xml:space="preserve">Library built beside the garage as the next downtown phase</t>
  </si>
  <si>
    <t xml:space="preserve">2023</t>
  </si>
  <si>
    <t xml:space="preserve">Industrial park sited on land west of the speedway</t>
  </si>
  <si>
    <t xml:space="preserve">hosted at</t>
  </si>
  <si>
    <t xml:space="preserve">Packing and sales through the state market district</t>
  </si>
  <si>
    <t xml:space="preserve">$368 million design build with 14 stations, DTPW SMART Plan</t>
  </si>
  <si>
    <t xml:space="preserve">Site at Krome Avenue and SW 288th Street</t>
  </si>
  <si>
    <t xml:space="preserve">Outlet center at the end of the Turnpike</t>
  </si>
  <si>
    <t xml:space="preserve">Site at the Turnpike and SW 122nd Avenue</t>
  </si>
  <si>
    <t xml:space="preserve">Air Force cited proximity to the national parks in rejecting the airport</t>
  </si>
  <si>
    <t xml:space="preserve">Inside Homestead Station at 100 South Krome Avenue</t>
  </si>
  <si>
    <t xml:space="preserve">Cinema is the anchor tenant of the garage complex</t>
  </si>
  <si>
    <t xml:space="preserve">1990 to 2014</t>
  </si>
  <si>
    <t xml:space="preserve">2300 SE Palm Drive</t>
  </si>
  <si>
    <t xml:space="preserve">1990</t>
  </si>
  <si>
    <t xml:space="preserve">Course built as the community centerpiece</t>
  </si>
  <si>
    <t xml:space="preserve">Closed course land becomes the Keys Gate III and Altamira site</t>
  </si>
  <si>
    <t xml:space="preserve">1991 to 1995</t>
  </si>
  <si>
    <t xml:space="preserve">Promoter who planned and built the track</t>
  </si>
  <si>
    <t xml:space="preserve">1997 to 2019</t>
  </si>
  <si>
    <t xml:space="preserve">Controlling interest bought in 1997</t>
  </si>
  <si>
    <t xml:space="preserve">23435 SW 127th Avenue</t>
  </si>
  <si>
    <t xml:space="preserve">Pre application filed July 2024</t>
  </si>
  <si>
    <t xml:space="preserve">North of 19701 SW 110th Court</t>
  </si>
  <si>
    <t xml:space="preserve">Residential phases including The Current</t>
  </si>
  <si>
    <t xml:space="preserve">American Landmark is Electra America's US affiliate</t>
  </si>
  <si>
    <t xml:space="preserve">Co developer with Housing Trust Group</t>
  </si>
  <si>
    <t xml:space="preserve">Joint venture on Naranja Grand</t>
  </si>
  <si>
    <t xml:space="preserve">Filed July 2023</t>
  </si>
  <si>
    <t xml:space="preserve">Site at SW 234th Street lies inside the CRA boundary between SW 232nd and SW 296th Streets</t>
  </si>
  <si>
    <t xml:space="preserve">1988 to 1997</t>
  </si>
  <si>
    <t xml:space="preserve">State buys the abandoned FEC right of way in 1988 and FDOT builds the busway on it, opened 1997</t>
  </si>
  <si>
    <t xml:space="preserve">1997 to 2025</t>
  </si>
  <si>
    <t xml:space="preserve">The South Miami-Dade Busway is rebranded the South Dade TransitWay and rebuilt as BRT</t>
  </si>
  <si>
    <t xml:space="preserve">Metro Express routes 601 and 602 run on the TransitWay from 27 October 2025</t>
  </si>
  <si>
    <t xml:space="preserve">2025</t>
  </si>
  <si>
    <t xml:space="preserve">Route 601 and 602 replace the busway era express and local services</t>
  </si>
  <si>
    <t xml:space="preserve">Busway MAX route 38 is the express service on the busway from opening</t>
  </si>
  <si>
    <t xml:space="preserve">Design build contract of $368.2 million rebuilds the corridor with 14 BRT stations</t>
  </si>
  <si>
    <t xml:space="preserve">1997</t>
  </si>
  <si>
    <t xml:space="preserve">FDOT builds phase one of the busway, TCRP case study</t>
  </si>
  <si>
    <t xml:space="preserve">1997 to 2007</t>
  </si>
  <si>
    <t xml:space="preserve">An 8 foot bike path is built along the west side of the busway and extended with it</t>
  </si>
  <si>
    <t xml:space="preserve">South Dade Transit Operations Center is the depot for the electric BRT fleet</t>
  </si>
  <si>
    <t xml:space="preserve">2016</t>
  </si>
  <si>
    <t xml:space="preserve">South Dade TransitWay is one of the six SMART Plan corridors adopted 21 April 2016</t>
  </si>
  <si>
    <t xml:space="preserve">2016 to 2018</t>
  </si>
  <si>
    <t xml:space="preserve">TPO selects BRT as the locally preferred alternative for the South corridor on 30 August 2018</t>
  </si>
  <si>
    <t xml:space="preserve">TPO board adopts the SMART Plan</t>
  </si>
  <si>
    <t xml:space="preserve">2018</t>
  </si>
  <si>
    <t xml:space="preserve">15 to 7 vote for bus rapid transit over Metrorail, 30 August 2018</t>
  </si>
  <si>
    <t xml:space="preserve">2020 to 2025</t>
  </si>
  <si>
    <t xml:space="preserve">$100 million of the BRT project comes from the half penny surtax</t>
  </si>
  <si>
    <t xml:space="preserve">Surtax is the local share for the corridor; the 2002 plan promised rapid transit on the busway corridor</t>
  </si>
  <si>
    <t xml:space="preserve">2010 to present</t>
  </si>
  <si>
    <t xml:space="preserve">City trolley is paid for from PTP surtax, Community Newspapers</t>
  </si>
  <si>
    <t xml:space="preserve">Village says the IBus is funded by the PTP surtax</t>
  </si>
  <si>
    <t xml:space="preserve">The Trust is created by the 2002 vote to oversee surtax proceeds</t>
  </si>
  <si>
    <t xml:space="preserve">CITT designates the $577,500 FDOT and TPO grant for GO Connect</t>
  </si>
  <si>
    <t xml:space="preserve">$100 million state share from the FDOT work program</t>
  </si>
  <si>
    <t xml:space="preserve">$100 million Small Starts grant confirmed 29 May 2020</t>
  </si>
  <si>
    <t xml:space="preserve">2015 to 2021</t>
  </si>
  <si>
    <t xml:space="preserve">FDOT District Six delivers the Krome Avenue four laning</t>
  </si>
  <si>
    <t xml:space="preserve">2020 to 2021</t>
  </si>
  <si>
    <t xml:space="preserve">FDOT project 405575, completed 30 March 2021</t>
  </si>
  <si>
    <t xml:space="preserve">The ordinance extends the zone to all planned SMART corridors, Miami Today</t>
  </si>
  <si>
    <t xml:space="preserve">1992 to 1997</t>
  </si>
  <si>
    <t xml:space="preserve">After Hurricane Andrew planners reject a $300 million heavy rail extension as too costly and choose the busway, TCRP case study</t>
  </si>
  <si>
    <t xml:space="preserve">1904 to 1945</t>
  </si>
  <si>
    <t xml:space="preserve">Krome Avenue is named for FEC engineer William J. Krome</t>
  </si>
  <si>
    <t xml:space="preserve">1997 to present</t>
  </si>
  <si>
    <t xml:space="preserve">Miami-Dade Transit and DTPW operate the corridor and Metro Express</t>
  </si>
  <si>
    <t xml:space="preserve">2024 to 2026</t>
  </si>
  <si>
    <t xml:space="preserve">County breaks ground 25 June 2024 on the electric bus depot</t>
  </si>
  <si>
    <t xml:space="preserve">2024 to 2027</t>
  </si>
  <si>
    <t xml:space="preserve">DTPW park and ride garage with 645 spaces announced for 2026 to 2027</t>
  </si>
  <si>
    <t xml:space="preserve">County owned airport operated by the Miami-Dade Aviation Department</t>
  </si>
  <si>
    <t xml:space="preserve">Northern terminus of the busway and Metro Express</t>
  </si>
  <si>
    <t xml:space="preserve">Palmetto Bay IBus terminates at Dadeland South</t>
  </si>
  <si>
    <t xml:space="preserve">BRT station in Pinecrest, north of the frame</t>
  </si>
  <si>
    <t xml:space="preserve">Station at SW 136 St, Palmetto Bay's northern edge</t>
  </si>
  <si>
    <t xml:space="preserve">Station and park and ride at Coral Reef Drive</t>
  </si>
  <si>
    <t xml:space="preserve">Coral Reef Drive station serves the Perrine area east of US 1</t>
  </si>
  <si>
    <t xml:space="preserve">Richmond Drive station, Wikipedia locates it in West Perrine</t>
  </si>
  <si>
    <t xml:space="preserve">Station at the Palmetto Bay village boundary</t>
  </si>
  <si>
    <t xml:space="preserve">Eureka Drive station at the Cutler Bay line</t>
  </si>
  <si>
    <t xml:space="preserve">Eureka Drive serves the West Perrine community west of US 1</t>
  </si>
  <si>
    <t xml:space="preserve">Marlin Road station in Cutler Bay</t>
  </si>
  <si>
    <t xml:space="preserve">Busway terminus 1997 to 2005 at Cutler Ridge Mall, now SW 200 St station</t>
  </si>
  <si>
    <t xml:space="preserve">Station and park and ride beside Southland Mall</t>
  </si>
  <si>
    <t xml:space="preserve">2005 to present</t>
  </si>
  <si>
    <t xml:space="preserve">Station and park and ride at SW 112 Ave in Goulds</t>
  </si>
  <si>
    <t xml:space="preserve">Station and park and ride in Princeton</t>
  </si>
  <si>
    <t xml:space="preserve">Bauer Drive station, busway terminus 2005 to 2007</t>
  </si>
  <si>
    <t xml:space="preserve">Bauer Drive is the Princeton and Naranja boundary</t>
  </si>
  <si>
    <t xml:space="preserve">Avocado Drive station and park and ride, groundbreaking site 2021</t>
  </si>
  <si>
    <t xml:space="preserve">SW 296 St lies between Naranja and Leisure City</t>
  </si>
  <si>
    <t xml:space="preserve">Campbell Drive station at Homestead's main entry road</t>
  </si>
  <si>
    <t xml:space="preserve">Civic Court station near Homestead City Hall</t>
  </si>
  <si>
    <t xml:space="preserve">Closest TransitWay station to the Krome Avenue historic district</t>
  </si>
  <si>
    <t xml:space="preserve">Krome Avenue and US 1 station at the Florida City line</t>
  </si>
  <si>
    <t xml:space="preserve">Station at the south end of Krome Avenue</t>
  </si>
  <si>
    <t xml:space="preserve">Southern terminal and park and ride on Palm Drive</t>
  </si>
  <si>
    <t xml:space="preserve">Southern terminus of the corridor since 16 December 2007</t>
  </si>
  <si>
    <t xml:space="preserve">2026 to 2027</t>
  </si>
  <si>
    <t xml:space="preserve">Garage has a direct connection to the SW 168 St BRT station</t>
  </si>
  <si>
    <t xml:space="preserve">Free city circulator</t>
  </si>
  <si>
    <t xml:space="preserve">East west route serves the US 1 corridor, Community Newspapers</t>
  </si>
  <si>
    <t xml:space="preserve">2014 to present</t>
  </si>
  <si>
    <t xml:space="preserve">Trolley departs Losner Park in downtown Homestead</t>
  </si>
  <si>
    <t xml:space="preserve">Free weekend trips to the Ernest Coe entrance</t>
  </si>
  <si>
    <t xml:space="preserve">Free weekend trips to Convoy Point</t>
  </si>
  <si>
    <t xml:space="preserve">National Parks trolley uses the city trolley fleet</t>
  </si>
  <si>
    <t xml:space="preserve">2012 to present</t>
  </si>
  <si>
    <t xml:space="preserve">Town circulator from Old Cutler Road and Franjo Road</t>
  </si>
  <si>
    <t xml:space="preserve">2020 to present</t>
  </si>
  <si>
    <t xml:space="preserve">On demand service within the town</t>
  </si>
  <si>
    <t xml:space="preserve">Rides booked to South Dade Transitway stations</t>
  </si>
  <si>
    <t xml:space="preserve">Village shuttle from St Richard park and ride</t>
  </si>
  <si>
    <t xml:space="preserve">Route 38 fed Metrorail at Dadeland South</t>
  </si>
  <si>
    <t xml:space="preserve">TransitWay runs about 100 feet west of US 1 for 20 miles</t>
  </si>
  <si>
    <t xml:space="preserve">1926 to present</t>
  </si>
  <si>
    <t xml:space="preserve">South Dixie Highway through Homestead</t>
  </si>
  <si>
    <t xml:space="preserve">US 1 continues from Florida City over the Overseas Highway from 1938</t>
  </si>
  <si>
    <t xml:space="preserve">South Dixie Highway through Cutler Ridge</t>
  </si>
  <si>
    <t xml:space="preserve">South Dixie Highway through Perrine</t>
  </si>
  <si>
    <t xml:space="preserve">Wikipedia names Naranja among the communities on South Dixie Highway</t>
  </si>
  <si>
    <t xml:space="preserve">1935 to 1938</t>
  </si>
  <si>
    <t xml:space="preserve">FEC roadbed south of Florida City is sold to the state for the Overseas Highway</t>
  </si>
  <si>
    <t xml:space="preserve">1945 to present</t>
  </si>
  <si>
    <t xml:space="preserve">Krome Avenue is the main street of the Homestead historic district</t>
  </si>
  <si>
    <t xml:space="preserve">SR 997 runs north through the Redland</t>
  </si>
  <si>
    <t xml:space="preserve">Southern terminus in Homestead</t>
  </si>
  <si>
    <t xml:space="preserve">Two lanes to four with grassed median</t>
  </si>
  <si>
    <t xml:space="preserve">Bypass diverts trucks from Krome Avenue to US 1 via Campbell Drive</t>
  </si>
  <si>
    <t xml:space="preserve">Campbell Drive widened as part of the bypass</t>
  </si>
  <si>
    <t xml:space="preserve">Palm Drive widened between Krome Avenue and US 1</t>
  </si>
  <si>
    <t xml:space="preserve">2014 to 2021</t>
  </si>
  <si>
    <t xml:space="preserve">Purpose is to remove trucks from the Homestead historic downtown, Miami Today</t>
  </si>
  <si>
    <t xml:space="preserve">1974 to present</t>
  </si>
  <si>
    <t xml:space="preserve">Exits at Campbell Drive and Biscayne Drive</t>
  </si>
  <si>
    <t xml:space="preserve">Southern terminus at US 1 in Florida City</t>
  </si>
  <si>
    <t xml:space="preserve">Biscayne Drive and Speedway Boulevard exits serve the air base</t>
  </si>
  <si>
    <t xml:space="preserve">Speedway Boulevard exit 6</t>
  </si>
  <si>
    <t xml:space="preserve">Coral Reef Drive interchange at Palmetto Estates</t>
  </si>
  <si>
    <t xml:space="preserve">Exit 2 at Campbell Drive</t>
  </si>
  <si>
    <t xml:space="preserve">Leaves US 1 in Florida City for North Key Largo</t>
  </si>
  <si>
    <t xml:space="preserve">Main street of Florida City and site of the SW 344 St terminal</t>
  </si>
  <si>
    <t xml:space="preserve">Terminal sits on Palm Drive at US 1</t>
  </si>
  <si>
    <t xml:space="preserve">1973 to present</t>
  </si>
  <si>
    <t xml:space="preserve">Main road from the Turnpike into Homestead</t>
  </si>
  <si>
    <t xml:space="preserve">BRT station at Campbell Drive and US 1</t>
  </si>
  <si>
    <t xml:space="preserve">1895 to present</t>
  </si>
  <si>
    <t xml:space="preserve">Road runs southwest through the town</t>
  </si>
  <si>
    <t xml:space="preserve">Road passes through the village</t>
  </si>
  <si>
    <t xml:space="preserve">Southern terminus at US 1 in Goulds</t>
  </si>
  <si>
    <t xml:space="preserve">SR 992 crosses US 1 into Palmetto Bay</t>
  </si>
  <si>
    <t xml:space="preserve">Zoo Miami lies south of the road west of the Turnpike</t>
  </si>
  <si>
    <t xml:space="preserve">BRT station at Coral Reef Drive and US 1</t>
  </si>
  <si>
    <t xml:space="preserve">Turnpike interchange at Palmetto Estates</t>
  </si>
  <si>
    <t xml:space="preserve">About three miles northwest of Homestead</t>
  </si>
  <si>
    <t xml:space="preserve">Depot at SW 127 Ave and Biscayne Drive</t>
  </si>
  <si>
    <t xml:space="preserve">1987 to present</t>
  </si>
  <si>
    <t xml:space="preserve">Market on US 1 at SW 244th Street</t>
  </si>
  <si>
    <t xml:space="preserve">SW 248th Street stand 1956 to 2025, SW 177th Avenue from 2025</t>
  </si>
  <si>
    <t xml:space="preserve">1959 to present</t>
  </si>
  <si>
    <t xml:space="preserve">19200 SW 344th Street on the road to the Everglades entrance</t>
  </si>
  <si>
    <t xml:space="preserve">30205 SW 217th Avenue</t>
  </si>
  <si>
    <t xml:space="preserve">Brewery on the winery site</t>
  </si>
  <si>
    <t xml:space="preserve">1916 to present</t>
  </si>
  <si>
    <t xml:space="preserve">12741 SW 216th Street</t>
  </si>
  <si>
    <t xml:space="preserve">1903 to present</t>
  </si>
  <si>
    <t xml:space="preserve">22400 Old Dixie Highway</t>
  </si>
  <si>
    <t xml:space="preserve">24801 SW 187th Avenue</t>
  </si>
  <si>
    <t xml:space="preserve">1936 to present</t>
  </si>
  <si>
    <t xml:space="preserve">Moved from Florida City to 28655 S Dixie Highway from 1936</t>
  </si>
  <si>
    <t xml:space="preserve">1923 to 1936</t>
  </si>
  <si>
    <t xml:space="preserve">Leedskalnin begins the structures in Florida City and moves them ten miles north</t>
  </si>
  <si>
    <t xml:space="preserve">1933 to present</t>
  </si>
  <si>
    <t xml:space="preserve">30 acres on SW 216th Street</t>
  </si>
  <si>
    <t xml:space="preserve">1923 to 1992</t>
  </si>
  <si>
    <t xml:space="preserve">Roadside attraction on SW 157th Avenue</t>
  </si>
  <si>
    <t xml:space="preserve">16001 SW 248th Street</t>
  </si>
  <si>
    <t xml:space="preserve">1912 to present</t>
  </si>
  <si>
    <t xml:space="preserve">Guild hall now the Redland Grocery</t>
  </si>
  <si>
    <t xml:space="preserve">1947</t>
  </si>
  <si>
    <t xml:space="preserve">Packing house at the state farmers market</t>
  </si>
  <si>
    <t xml:space="preserve">1930 to 1974</t>
  </si>
  <si>
    <t xml:space="preserve">About 30,000 acres of South Dade</t>
  </si>
  <si>
    <t xml:space="preserve">1929 to present</t>
  </si>
  <si>
    <t xml:space="preserve">18905 SW 280th Street</t>
  </si>
  <si>
    <t xml:space="preserve">1923 to present</t>
  </si>
  <si>
    <t xml:space="preserve">Old Cutler Road at SW 136th Street, the northern edge of the frame</t>
  </si>
  <si>
    <t xml:space="preserve">35801 SW 186th Avenue</t>
  </si>
  <si>
    <t xml:space="preserve">1958 to present</t>
  </si>
  <si>
    <t xml:space="preserve">Harris Field on the former city airport</t>
  </si>
  <si>
    <t xml:space="preserve">1982 to present</t>
  </si>
  <si>
    <t xml:space="preserve">SW 192nd Avenue west of Florida City</t>
  </si>
  <si>
    <t xml:space="preserve">1947 to present</t>
  </si>
  <si>
    <t xml:space="preserve">Main entrance and Coe Visitor Center west of Homestead and Florida City; Homestead names itself gateway city in 2013</t>
  </si>
  <si>
    <t xml:space="preserve">1916 to 1947</t>
  </si>
  <si>
    <t xml:space="preserve">Paradise Key near Florida City</t>
  </si>
  <si>
    <t xml:space="preserve">1968 to present</t>
  </si>
  <si>
    <t xml:space="preserve">Headquarters and visitor center at Convoy Point, 9700 SW 328th Street</t>
  </si>
  <si>
    <t xml:space="preserve">1942 to 1945</t>
  </si>
  <si>
    <t xml:space="preserve">2,000 acre blimp base</t>
  </si>
  <si>
    <t xml:space="preserve">1980 to present</t>
  </si>
  <si>
    <t xml:space="preserve">12400 SW 152nd Street</t>
  </si>
  <si>
    <t xml:space="preserve">1957 to present</t>
  </si>
  <si>
    <t xml:space="preserve">Beside Zoo Miami on the old base tracks</t>
  </si>
  <si>
    <t xml:space="preserve">2018 to present</t>
  </si>
  <si>
    <t xml:space="preserve">1942 headquarters building</t>
  </si>
  <si>
    <t xml:space="preserve">12451 SW 184th Street on former base land</t>
  </si>
  <si>
    <t xml:space="preserve">1989 to present</t>
  </si>
  <si>
    <t xml:space="preserve">Offices on Richmond Drive</t>
  </si>
  <si>
    <t xml:space="preserve">17301 Old Cutler Road</t>
  </si>
  <si>
    <t xml:space="preserve">1939 to present</t>
  </si>
  <si>
    <t xml:space="preserve">9698 SW 328th Street</t>
  </si>
  <si>
    <t xml:space="preserve">24775 SW 87th Avenue</t>
  </si>
  <si>
    <t xml:space="preserve">1991 to 2019</t>
  </si>
  <si>
    <t xml:space="preserve">1601 SE 28th Avenue</t>
  </si>
  <si>
    <t xml:space="preserve">1949 to present</t>
  </si>
  <si>
    <t xml:space="preserve">First held at Municipal Park in 1949</t>
  </si>
  <si>
    <t xml:space="preserve">2000 to present</t>
  </si>
  <si>
    <t xml:space="preserve">C-111 canal runs west and south of Florida City</t>
  </si>
  <si>
    <t xml:space="preserve">Homestead adopts the motto Gateway to Everglades and Biscayne National Parks in 2013</t>
  </si>
  <si>
    <t xml:space="preserve">Convoy Point headquarters east of the city</t>
  </si>
  <si>
    <t xml:space="preserve">County zoo with more than 3,000 animals on about 750 acres</t>
  </si>
  <si>
    <t xml:space="preserve">Research and extension base for Redland growers</t>
  </si>
  <si>
    <t xml:space="preserve">27 acre market draws weekend crowds to US 1</t>
  </si>
  <si>
    <t xml:space="preserve">1956</t>
  </si>
  <si>
    <t xml:space="preserve">Russell and Ray Knaus open the stand</t>
  </si>
  <si>
    <t xml:space="preserve">1959</t>
  </si>
  <si>
    <t xml:space="preserve">Six year old Robert sells cucumbers from a stand</t>
  </si>
  <si>
    <t xml:space="preserve">First tropical fruit wine 2004, winery opens 2005</t>
  </si>
  <si>
    <t xml:space="preserve">2012</t>
  </si>
  <si>
    <t xml:space="preserve">Brewery added to the winery site</t>
  </si>
  <si>
    <t xml:space="preserve">1960s</t>
  </si>
  <si>
    <t xml:space="preserve">Charles Burr turns the family farm to strawberries and a stand</t>
  </si>
  <si>
    <t xml:space="preserve">Village built to ship tomatoes on the FEC</t>
  </si>
  <si>
    <t xml:space="preserve">1944</t>
  </si>
  <si>
    <t xml:space="preserve">Vision of the park and first superintendent to 1959</t>
  </si>
  <si>
    <t xml:space="preserve">County commissioner secures the funding</t>
  </si>
  <si>
    <t xml:space="preserve">Parks director supports the park's creation</t>
  </si>
  <si>
    <t xml:space="preserve">1923 to 1951</t>
  </si>
  <si>
    <t xml:space="preserve">Built alone over 28 years</t>
  </si>
  <si>
    <t xml:space="preserve">1933</t>
  </si>
  <si>
    <t xml:space="preserve">Opens the attraction in a Redland hammock</t>
  </si>
  <si>
    <t xml:space="preserve">1930</t>
  </si>
  <si>
    <t xml:space="preserve">Founds South Dade Farms</t>
  </si>
  <si>
    <t xml:space="preserve">1961</t>
  </si>
  <si>
    <t xml:space="preserve">Founds the company on 30 acres</t>
  </si>
  <si>
    <t xml:space="preserve">Creates and runs the rally</t>
  </si>
  <si>
    <t xml:space="preserve">1952 to present</t>
  </si>
  <si>
    <t xml:space="preserve">Association stages the rodeo from March 1952</t>
  </si>
  <si>
    <t xml:space="preserve">1952 to 1985</t>
  </si>
  <si>
    <t xml:space="preserve">Association president; arena named for him in 1989</t>
  </si>
  <si>
    <t xml:space="preserve">1928 to 1947</t>
  </si>
  <si>
    <t xml:space="preserve">Drafts the 1934 park bill and campaigns to the 1947 dedication</t>
  </si>
  <si>
    <t xml:space="preserve">1923</t>
  </si>
  <si>
    <t xml:space="preserve">Locates the plant introduction station at Chapman Field</t>
  </si>
  <si>
    <t xml:space="preserve">1916</t>
  </si>
  <si>
    <t xml:space="preserve">Women's clubs campaign creates the state park</t>
  </si>
  <si>
    <t xml:space="preserve">1968</t>
  </si>
  <si>
    <t xml:space="preserve">Congressman instrumental in the 1968 monument</t>
  </si>
  <si>
    <t xml:space="preserve">1937</t>
  </si>
  <si>
    <t xml:space="preserve">Donates 1,200 acres for the park</t>
  </si>
  <si>
    <t xml:space="preserve">1939</t>
  </si>
  <si>
    <t xml:space="preserve">Donates twenty acres for the state market</t>
  </si>
  <si>
    <t xml:space="preserve">1939 to 1940</t>
  </si>
  <si>
    <t xml:space="preserve">Market built on land given by the company</t>
  </si>
  <si>
    <t xml:space="preserve">Packing house built at the market for lease to Basso</t>
  </si>
  <si>
    <t xml:space="preserve">1957</t>
  </si>
  <si>
    <t xml:space="preserve">Museum begins on the base's unused railway tracks</t>
  </si>
  <si>
    <t xml:space="preserve">Museum housed in the 1942 headquarters building</t>
  </si>
  <si>
    <t xml:space="preserve">Park built on base land; directional arrow survives</t>
  </si>
  <si>
    <t xml:space="preserve">1980</t>
  </si>
  <si>
    <t xml:space="preserve">County zoo moves from Crandon Park to Richmond as Miami MetroZoo, renamed Zoo Miami in 2010</t>
  </si>
  <si>
    <t xml:space="preserve">State park absorbed as the national park's first visitor area</t>
  </si>
  <si>
    <t xml:space="preserve">Resort city plan on Elliott Key ends when Islandia becomes part of the monument</t>
  </si>
  <si>
    <t xml:space="preserve">1966 to 1984</t>
  </si>
  <si>
    <t xml:space="preserve">Museum leaves for Fort Lauderdale in 1966 and returns to Richmond in 1983 to 1984</t>
  </si>
  <si>
    <t xml:space="preserve">Moves from SW 248th Street to SW 177th Avenue near Krome under new owners</t>
  </si>
  <si>
    <t xml:space="preserve">1914 to 1923</t>
  </si>
  <si>
    <t xml:space="preserve">Deering's Buena Vista donation hosts the USDA garden before the move to Chapman Field</t>
  </si>
  <si>
    <t xml:space="preserve">Rodeo held at the Harris Field arena since 1958</t>
  </si>
  <si>
    <t xml:space="preserve">Rally stop</t>
  </si>
  <si>
    <t xml:space="preserve">Rally finishes at the winery</t>
  </si>
  <si>
    <t xml:space="preserve">Hosts the Redland International Orchid Festival</t>
  </si>
  <si>
    <t xml:space="preserve">County park department owns and operates the park</t>
  </si>
  <si>
    <t xml:space="preserve">County heritage park and marina</t>
  </si>
  <si>
    <t xml:space="preserve">County marina set aside by 1972 referendum</t>
  </si>
  <si>
    <t xml:space="preserve">County park and campground</t>
  </si>
  <si>
    <t xml:space="preserve">County owned zoo</t>
  </si>
  <si>
    <t xml:space="preserve">1985 to present</t>
  </si>
  <si>
    <t xml:space="preserve">County operates the estate bought with the state in 1985</t>
  </si>
  <si>
    <t xml:space="preserve">First director of the county park system</t>
  </si>
  <si>
    <t xml:space="preserve">Federal park management</t>
  </si>
  <si>
    <t xml:space="preserve">Support foundation for the estate</t>
  </si>
  <si>
    <t xml:space="preserve">1975 to present</t>
  </si>
  <si>
    <t xml:space="preserve">Boundary set in the county's Comprehensive Development Master Plan</t>
  </si>
  <si>
    <t xml:space="preserve">48,867 acres of farmland lie outside the boundary in 2025</t>
  </si>
  <si>
    <t xml:space="preserve">2022 to 2024</t>
  </si>
  <si>
    <t xml:space="preserve">Commission moves the line for the district in 2022; a judge overturns it in 2024</t>
  </si>
  <si>
    <t xml:space="preserve">County and UF IFAS publish the agricultural land outlook in October 2023</t>
  </si>
  <si>
    <t xml:space="preserve">UF IFAS co authors the study</t>
  </si>
  <si>
    <t xml:space="preserve">Study projects farmland needed to 2050 for the boundary debate</t>
  </si>
  <si>
    <t xml:space="preserve">South Dade component of the 2000 plan</t>
  </si>
  <si>
    <t xml:space="preserve">Deering Estate flow way completed autumn 2012</t>
  </si>
  <si>
    <t xml:space="preserve">Restores fresh water flow to Biscayne Bay</t>
  </si>
  <si>
    <t xml:space="preserve">Rehydrates Taylor Slough and Florida Bay</t>
  </si>
  <si>
    <t xml:space="preserve">State preserve split around the national park</t>
  </si>
  <si>
    <t xml:space="preserve">1969 to present</t>
  </si>
  <si>
    <t xml:space="preserve">Card Sound Road leaves US 1 at Florida City for Key Largo</t>
  </si>
  <si>
    <t xml:space="preserve">County marina beside Convoy Point is the park's nearest boat access</t>
  </si>
  <si>
    <t xml:space="preserve">1980s to present</t>
  </si>
  <si>
    <t xml:space="preserve">NPS lists Black Point as a gateway marina to the park</t>
  </si>
  <si>
    <t xml:space="preserve">Airboat attraction on the road to the park entrance</t>
  </si>
  <si>
    <t xml:space="preserve">Stand sits on Palm Drive, the route to the main entrance</t>
  </si>
  <si>
    <t xml:space="preserve">Founded to serve the farmworkers of the South Dade fields and packing houses</t>
  </si>
  <si>
    <t xml:space="preserve">Federal and state research stations for subtropical crops</t>
  </si>
  <si>
    <t xml:space="preserve">Village built beside the new railway to ship tomatoes</t>
  </si>
  <si>
    <t xml:space="preserve">Inn built for settlers arriving on the railway extension</t>
  </si>
  <si>
    <t xml:space="preserve">1940</t>
  </si>
  <si>
    <t xml:space="preserve">Market laid out on the FEC tracks</t>
  </si>
  <si>
    <t xml:space="preserve">1991</t>
  </si>
  <si>
    <t xml:space="preserve">City builds the stadium for 22 million dollars</t>
  </si>
  <si>
    <t xml:space="preserve">Park used as crash boat base for the Homestead air field</t>
  </si>
  <si>
    <t xml:space="preserve">Krome Avenue names the Redland's main road; see krome hub</t>
  </si>
  <si>
    <t xml:space="preserve">original town hall on Krome Avenue</t>
  </si>
  <si>
    <t xml:space="preserve">signature park at 104 N Krome Avenue</t>
  </si>
  <si>
    <t xml:space="preserve">1993 to present</t>
  </si>
  <si>
    <t xml:space="preserve">office at 43 N Krome Avenue</t>
  </si>
  <si>
    <t xml:space="preserve">tortilla factory and restaurant on Krome Avenue</t>
  </si>
  <si>
    <t xml:space="preserve">Homestead newspaper since the South Florida Banner</t>
  </si>
  <si>
    <t xml:space="preserve">1913 to present</t>
  </si>
  <si>
    <t xml:space="preserve">town center of the city</t>
  </si>
  <si>
    <t xml:space="preserve">1034 NE 8th Street on the former city airport</t>
  </si>
  <si>
    <t xml:space="preserve">based at Harris Field</t>
  </si>
  <si>
    <t xml:space="preserve">on South Dixie Highway</t>
  </si>
  <si>
    <t xml:space="preserve">1955 to present</t>
  </si>
  <si>
    <t xml:space="preserve">park sits beside the national park</t>
  </si>
  <si>
    <t xml:space="preserve">2008 to present</t>
  </si>
  <si>
    <t xml:space="preserve">2400 NE 10th Court</t>
  </si>
  <si>
    <t xml:space="preserve">retail center at the Turnpike and Campbell Drive</t>
  </si>
  <si>
    <t xml:space="preserve">on Krome Avenue in Florida City</t>
  </si>
  <si>
    <t xml:space="preserve">on the Florida City United Methodist Church property</t>
  </si>
  <si>
    <t xml:space="preserve">city hall complex on West Palm Drive</t>
  </si>
  <si>
    <t xml:space="preserve">city CRA</t>
  </si>
  <si>
    <t xml:space="preserve">2013 to present</t>
  </si>
  <si>
    <t xml:space="preserve">Perrine Community House, 900 E Perrine Avenue</t>
  </si>
  <si>
    <t xml:space="preserve">2000 to 2013</t>
  </si>
  <si>
    <t xml:space="preserve">original arts campus in Homestead</t>
  </si>
  <si>
    <t xml:space="preserve">municipal center</t>
  </si>
  <si>
    <t xml:space="preserve">2015 to 2020</t>
  </si>
  <si>
    <t xml:space="preserve">downtown district on Franjo Road and US 1</t>
  </si>
  <si>
    <t xml:space="preserve">revised downtown code adopted 28 July 2020</t>
  </si>
  <si>
    <t xml:space="preserve">2020 code replaces the Downtown Urban Village rules</t>
  </si>
  <si>
    <t xml:space="preserve">2011 to present</t>
  </si>
  <si>
    <t xml:space="preserve">10950 SW 211th Street</t>
  </si>
  <si>
    <t xml:space="preserve">county arts center beside the Southland Mall site</t>
  </si>
  <si>
    <t xml:space="preserve">dockside restaurant at the marina</t>
  </si>
  <si>
    <t xml:space="preserve">Town Center land use district</t>
  </si>
  <si>
    <t xml:space="preserve">2008 to 2025</t>
  </si>
  <si>
    <t xml:space="preserve">80 to 100 acre mall site is the core of the district</t>
  </si>
  <si>
    <t xml:space="preserve">redevelopment of the Southland Mall site</t>
  </si>
  <si>
    <t xml:space="preserve">2008</t>
  </si>
  <si>
    <t xml:space="preserve">creates the Town Center land use category</t>
  </si>
  <si>
    <t xml:space="preserve">2004 to 2008</t>
  </si>
  <si>
    <t xml:space="preserve">county charrette recommends a town center east of Old Cutler Road before the town adopts its plan</t>
  </si>
  <si>
    <t xml:space="preserve">2002 to 2004</t>
  </si>
  <si>
    <t xml:space="preserve">corridor plan for SW 200th to SW 224th Streets</t>
  </si>
  <si>
    <t xml:space="preserve">Department of Planning and Zoning charrette, accepted 13 April 2004</t>
  </si>
  <si>
    <t xml:space="preserve">area bounded by SW 168th Street, US 1 and the Turnpike</t>
  </si>
  <si>
    <t xml:space="preserve">boundaries set by resolution 1053-23</t>
  </si>
  <si>
    <t xml:space="preserve">1991 to present</t>
  </si>
  <si>
    <t xml:space="preserve">route through Redland farms and nurseries</t>
  </si>
  <si>
    <t xml:space="preserve">museum is a rallye stop</t>
  </si>
  <si>
    <t xml:space="preserve">chamber serving Palmetto Bay and Cutler Bay</t>
  </si>
  <si>
    <t xml:space="preserve">57.65 acre case study master plan</t>
  </si>
  <si>
    <t xml:space="preserve">commercial airport reuse plan for the base</t>
  </si>
  <si>
    <t xml:space="preserve">base reuse plan</t>
  </si>
  <si>
    <t xml:space="preserve">compatible use zones around the runways</t>
  </si>
  <si>
    <t xml:space="preserve">2005 to 2020</t>
  </si>
  <si>
    <t xml:space="preserve">land use around the base</t>
  </si>
  <si>
    <t xml:space="preserve">18505 Homestead Avenue</t>
  </si>
  <si>
    <t xml:space="preserve">covered walkway to the Quail Roost BRT station</t>
  </si>
  <si>
    <t xml:space="preserve">county builds the busway in 1997 and the BRT stations opened 2025</t>
  </si>
  <si>
    <t xml:space="preserve">county program adopted in 2016</t>
  </si>
  <si>
    <t xml:space="preserve">county comprehensive plan</t>
  </si>
  <si>
    <t xml:space="preserve">1975</t>
  </si>
  <si>
    <t xml:space="preserve">UDB drawn on the 1975 CDMP land use map</t>
  </si>
  <si>
    <t xml:space="preserve">boundary limits urban development in the Redland farmland</t>
  </si>
  <si>
    <t xml:space="preserve">2007</t>
  </si>
  <si>
    <t xml:space="preserve">study findings reviewed in the 2007 CDMP planning considerations cycle</t>
  </si>
  <si>
    <t xml:space="preserve">2003 to 2008</t>
  </si>
  <si>
    <t xml:space="preserve">county is a signatory agency to the SFRPC coordinated study</t>
  </si>
  <si>
    <t xml:space="preserve">resolution 212-05</t>
  </si>
  <si>
    <t xml:space="preserve">ordinance 23-102</t>
  </si>
  <si>
    <t xml:space="preserve">restated interlocal agreement, boundaries expanded 2020</t>
  </si>
  <si>
    <t xml:space="preserve">2011</t>
  </si>
  <si>
    <t xml:space="preserve">county built and operates the arts center</t>
  </si>
  <si>
    <t xml:space="preserve">2009</t>
  </si>
  <si>
    <t xml:space="preserve">Building Better Communities general obligation bond</t>
  </si>
  <si>
    <t xml:space="preserve">2006 to 2008</t>
  </si>
  <si>
    <t xml:space="preserve">two year process, adopted 2008</t>
  </si>
  <si>
    <t xml:space="preserve">heritage park in the county system plan</t>
  </si>
  <si>
    <t xml:space="preserve">1939 to 1955</t>
  </si>
  <si>
    <t xml:space="preserve">county and WPA build the atoll pool, park opens 1955</t>
  </si>
  <si>
    <t xml:space="preserve">1972 to 1983</t>
  </si>
  <si>
    <t xml:space="preserve">1972 referendum, opened after permitting</t>
  </si>
  <si>
    <t xml:space="preserve">commissioner credited with bringing the arts center to Cutler Bay; renamed for him 2022</t>
  </si>
  <si>
    <t xml:space="preserve">championed transit oriented housing at the station</t>
  </si>
  <si>
    <t xml:space="preserve">three Homestead tracts designated</t>
  </si>
  <si>
    <t xml:space="preserve">channels the 75,000 dollar federal grant with the Miami-Dade Defense Alliance</t>
  </si>
  <si>
    <t xml:space="preserve">county policy committee 2005; Commission Auditor joint use study 2020</t>
  </si>
  <si>
    <t xml:space="preserve">county grants HABDI an exclusive development lease in 1996 and drops its suit in 2001</t>
  </si>
  <si>
    <t xml:space="preserve">base closure recommendation after the storm leads to the reuse plan</t>
  </si>
  <si>
    <t xml:space="preserve">disaster declaration DR-955</t>
  </si>
  <si>
    <t xml:space="preserve">Main Street designation follows the storm</t>
  </si>
  <si>
    <t xml:space="preserve">children's program started for storm hit Florida City</t>
  </si>
  <si>
    <t xml:space="preserve">1992 to 1993</t>
  </si>
  <si>
    <t xml:space="preserve">storm damage leads owners to donate the theater to the city</t>
  </si>
  <si>
    <t xml:space="preserve">restaurant wrecked, reopened 3 September 1993</t>
  </si>
  <si>
    <t xml:space="preserve">rodeo grounds destroyed and rebuilt</t>
  </si>
  <si>
    <t xml:space="preserve">co founded with Bob Epling of Community Bank of Florida</t>
  </si>
  <si>
    <t xml:space="preserve">Innovation Committee sponsors the charrette</t>
  </si>
  <si>
    <t xml:space="preserve">27 million dollars raised and leveraged for South Dade recovery</t>
  </si>
  <si>
    <t xml:space="preserve">federal disaster aid for the city</t>
  </si>
  <si>
    <t xml:space="preserve">civic complex design</t>
  </si>
  <si>
    <t xml:space="preserve">2020 to 2022</t>
  </si>
  <si>
    <t xml:space="preserve">park redesign with Raymond Jungles</t>
  </si>
  <si>
    <t xml:space="preserve">downtown park rebuilt within the CRA program, paid from impact fees and grants</t>
  </si>
  <si>
    <t xml:space="preserve">library is part of the CRA downtown redevelopment project</t>
  </si>
  <si>
    <t xml:space="preserve">operates the library for the city</t>
  </si>
  <si>
    <t xml:space="preserve">1997 to 2015</t>
  </si>
  <si>
    <t xml:space="preserve">group formed to restore and reopen the theater</t>
  </si>
  <si>
    <t xml:space="preserve">downtown events scheduled with the theater</t>
  </si>
  <si>
    <t xml:space="preserve">rodeo held at the Doc DeMilly arena</t>
  </si>
  <si>
    <t xml:space="preserve">free rodeo parade through historic downtown</t>
  </si>
  <si>
    <t xml:space="preserve">Krome Avenue downtown district in the plan</t>
  </si>
  <si>
    <t xml:space="preserve">2024</t>
  </si>
  <si>
    <t xml:space="preserve">college campus sits in the Civic Center district</t>
  </si>
  <si>
    <t xml:space="preserve">firm leads the charrette</t>
  </si>
  <si>
    <t xml:space="preserve">co founder with I. Stanley Levine</t>
  </si>
  <si>
    <t xml:space="preserve">1957 to 1960</t>
  </si>
  <si>
    <t xml:space="preserve">managed from 1957, bought and renamed 1960</t>
  </si>
  <si>
    <t xml:space="preserve">1976</t>
  </si>
  <si>
    <t xml:space="preserve">tortilla factory then restaurant</t>
  </si>
  <si>
    <t xml:space="preserve">1958</t>
  </si>
  <si>
    <t xml:space="preserve">opened the Capri on Krome Avenue</t>
  </si>
  <si>
    <t xml:space="preserve">1991 to 2006</t>
  </si>
  <si>
    <t xml:space="preserve">tours from 1991, rallye format 2006</t>
  </si>
  <si>
    <t xml:space="preserve">downtown grows around the railway depot</t>
  </si>
  <si>
    <t xml:space="preserve">tax increment district within the city</t>
  </si>
  <si>
    <t xml:space="preserve">2002 to 2005</t>
  </si>
  <si>
    <t xml:space="preserve">Landstar master plans the 390 acre Waterstone and sells parcels to builders</t>
  </si>
  <si>
    <t xml:space="preserve">Landstar plans 1,050 homes on 140 acres across from the base</t>
  </si>
  <si>
    <t xml:space="preserve">Lennar Homes buys Waterstone parcels and builds with Caribe more than 1,000 units</t>
  </si>
  <si>
    <t xml:space="preserve">Caribe Homes is one of four Waterstone builders</t>
  </si>
  <si>
    <t xml:space="preserve">2003 to 2004</t>
  </si>
  <si>
    <t xml:space="preserve">Lowell builds Marbella Bay and Marbella Cove townhomes inside Waterstone</t>
  </si>
  <si>
    <t xml:space="preserve">2004 to 2005</t>
  </si>
  <si>
    <t xml:space="preserve">Lowell buys 20 acres on Farm Life Road in June 2004 for 100 homes</t>
  </si>
  <si>
    <t xml:space="preserve">Equity One builds the Publix anchored center opening April 2005</t>
  </si>
  <si>
    <t xml:space="preserve">2004</t>
  </si>
  <si>
    <t xml:space="preserve">the plaza is built to serve Waterstone's new households</t>
  </si>
  <si>
    <t xml:space="preserve">east of the Turnpike, north of SW 312th Street</t>
  </si>
  <si>
    <t xml:space="preserve">west of Waterstone across from Homestead Air Reserve Base</t>
  </si>
  <si>
    <t xml:space="preserve">planned across from the base</t>
  </si>
  <si>
    <t xml:space="preserve">2004 to present</t>
  </si>
  <si>
    <t xml:space="preserve">Farm Life Road off Campbell Drive</t>
  </si>
  <si>
    <t xml:space="preserve">SW 137th Avenue and SW 288th Street</t>
  </si>
  <si>
    <t xml:space="preserve">2002 to 2003</t>
  </si>
  <si>
    <t xml:space="preserve">citywide residential building freeze and density rules</t>
  </si>
  <si>
    <t xml:space="preserve">2003</t>
  </si>
  <si>
    <t xml:space="preserve">the 2003 rules of six units an acre apply to Landstar, Lennar and Caribe projects named in the same report</t>
  </si>
  <si>
    <t xml:space="preserve">Keys Gate is named among developments affected by the lifted moratorium</t>
  </si>
  <si>
    <t xml:space="preserve">community bounded by Florida's Turnpike on the west</t>
  </si>
  <si>
    <t xml:space="preserve">builds 45 townhomes with Trejo Group at SW 332nd Street and Krome Avenue</t>
  </si>
  <si>
    <t xml:space="preserve">SW 332nd Street and Krome Avenue</t>
  </si>
  <si>
    <t xml:space="preserve">fronts Krome Avenue</t>
  </si>
  <si>
    <t xml:space="preserve">2017</t>
  </si>
  <si>
    <t xml:space="preserve">county sells 77 acres below top appraisal under an economic development agreement</t>
  </si>
  <si>
    <t xml:space="preserve">one million square foot building near the base, certificate of occupancy June 2022</t>
  </si>
  <si>
    <t xml:space="preserve">77 acre site near Homestead Air Reserve Base</t>
  </si>
  <si>
    <t xml:space="preserve">Amazon announces about $1 million to 13 nonprofits at the report launch</t>
  </si>
  <si>
    <t xml:space="preserve">report presented at the Homestead campus on 4 August 2026</t>
  </si>
  <si>
    <t xml:space="preserve">HTG proceeds with 328 affordable units in two phases</t>
  </si>
  <si>
    <t xml:space="preserve">CRA buys the site, sells it for a nominal sum and lends $7 million</t>
  </si>
  <si>
    <t xml:space="preserve">27501 and 27525 South Dixie Highway</t>
  </si>
  <si>
    <t xml:space="preserve">fronts South Dixie Highway</t>
  </si>
  <si>
    <t xml:space="preserve">HTG starts construction in June 2026</t>
  </si>
  <si>
    <t xml:space="preserve">Alonzo Mourning's nonprofit is co developer</t>
  </si>
  <si>
    <t xml:space="preserve">joint venture on Artisan Pointe</t>
  </si>
  <si>
    <t xml:space="preserve">26115 South Dixie Highway</t>
  </si>
  <si>
    <t xml:space="preserve">three phases at 12867 SW 248th Street</t>
  </si>
  <si>
    <t xml:space="preserve">12867 SW 248th Street</t>
  </si>
  <si>
    <t xml:space="preserve">219 townhomes on Tower Road</t>
  </si>
  <si>
    <t xml:space="preserve">SW 192nd Avenue and SW 328th Street</t>
  </si>
  <si>
    <t xml:space="preserve">200 apartments and 56,530 square feet of retail</t>
  </si>
  <si>
    <t xml:space="preserve">west of SW 137th Avenue on farmland</t>
  </si>
  <si>
    <t xml:space="preserve">28835 to 28935 SW 162nd Avenue</t>
  </si>
  <si>
    <t xml:space="preserve">500 unit plan in 2023 cut to 245 townhomes in 2026</t>
  </si>
  <si>
    <t xml:space="preserve">28105 SW 157th Avenue</t>
  </si>
  <si>
    <t xml:space="preserve">14490 SW 264th Street under the Naranja Community Urban Center rules</t>
  </si>
  <si>
    <t xml:space="preserve">filing cites the transit line 500 feet away</t>
  </si>
  <si>
    <t xml:space="preserve">426 units replacing a 1959 church</t>
  </si>
  <si>
    <t xml:space="preserve">16825 SW 304th Street</t>
  </si>
  <si>
    <t xml:space="preserve">first phase started October 2025 with a $60 million loan</t>
  </si>
  <si>
    <t xml:space="preserve">24550 SW 127th Avenue</t>
  </si>
  <si>
    <t xml:space="preserve">600 units planned on church land</t>
  </si>
  <si>
    <t xml:space="preserve">landowner and co developer</t>
  </si>
  <si>
    <t xml:space="preserve">joint plan for St. Martin de Porres Residences</t>
  </si>
  <si>
    <t xml:space="preserve">28520 SW 148th Avenue</t>
  </si>
  <si>
    <t xml:space="preserve">576 units under construction</t>
  </si>
  <si>
    <t xml:space="preserve">$128 million from the county Housing Finance Authority</t>
  </si>
  <si>
    <t xml:space="preserve">27742 and 27860 South Dixie Highway</t>
  </si>
  <si>
    <t xml:space="preserve">transit oriented project on the corridor</t>
  </si>
  <si>
    <t xml:space="preserve">12 story, 279 unit plan filed with the county</t>
  </si>
  <si>
    <t xml:space="preserve">13400 SW 248th Street</t>
  </si>
  <si>
    <t xml:space="preserve">112 Live Local Act units under construction 2025</t>
  </si>
  <si>
    <t xml:space="preserve">Coastland Construction is general contractor</t>
  </si>
  <si>
    <t xml:space="preserve">23815 South Dixie Highway</t>
  </si>
  <si>
    <t xml:space="preserve">site bought 2021, plans 2023 and 2025</t>
  </si>
  <si>
    <t xml:space="preserve">26710 SW 144th Avenue</t>
  </si>
  <si>
    <t xml:space="preserve">28400 South Dixie Highway</t>
  </si>
  <si>
    <t xml:space="preserve">affiliate 248th Street Properties files three versions</t>
  </si>
  <si>
    <t xml:space="preserve">13850 SW 248th Street</t>
  </si>
  <si>
    <t xml:space="preserve">Rapid Transit Zone rules let the plan rise from 144 to 230 units</t>
  </si>
  <si>
    <t xml:space="preserve">new Rapid Transit Zone rules enable the 80 unit filing</t>
  </si>
  <si>
    <t xml:space="preserve">site bought 2020, pre application 2024</t>
  </si>
  <si>
    <t xml:space="preserve">23220 SW 124th Avenue</t>
  </si>
  <si>
    <t xml:space="preserve">248 unit revised plan December 2023</t>
  </si>
  <si>
    <t xml:space="preserve">12501 SW 236th Street</t>
  </si>
  <si>
    <t xml:space="preserve">county converts a closed La Quinta Inn</t>
  </si>
  <si>
    <t xml:space="preserve">Homeless Trust is the intended operator</t>
  </si>
  <si>
    <t xml:space="preserve">10821 Caribbean Boulevard</t>
  </si>
  <si>
    <t xml:space="preserve">18222 and 18234 Homestead Avenue</t>
  </si>
  <si>
    <t xml:space="preserve">filing seeks a 37 percent parking cut for transit proximity</t>
  </si>
  <si>
    <t xml:space="preserve">unsolicited $72 million proposal, withdrawn 7 October 2019</t>
  </si>
  <si>
    <t xml:space="preserve">$14 million garage and senior housing plan chosen 4 November 2019</t>
  </si>
  <si>
    <t xml:space="preserve">plan centers on the 2.6 acre Village Hall site at 9705 East Hibiscus Street</t>
  </si>
  <si>
    <t xml:space="preserve">2018 to 2021</t>
  </si>
  <si>
    <t xml:space="preserve">about 4.6 acres along US 1</t>
  </si>
  <si>
    <t xml:space="preserve">the partnership is the village's vehicle for its downtown urban village</t>
  </si>
  <si>
    <t xml:space="preserve">towers approved for the former Burger King campus on Old Cutler Road</t>
  </si>
  <si>
    <t xml:space="preserve">83 rental units started January 2024</t>
  </si>
  <si>
    <t xml:space="preserve">18185 SW 98th Avenue</t>
  </si>
  <si>
    <t xml:space="preserve">13601 Old Cutler Road</t>
  </si>
  <si>
    <t xml:space="preserve">county park created on surplus airfield land beside the 1923 USDA garden</t>
  </si>
  <si>
    <t xml:space="preserve">county acquires 483 acres in 1949 and operates the park</t>
  </si>
  <si>
    <t xml:space="preserve">replatted from Tenalla Ocean Farms in 1972</t>
  </si>
  <si>
    <t xml:space="preserve">Saga Bay replatted from part of the 1924 Tenalla Ocean Farms subdivision</t>
  </si>
  <si>
    <t xml:space="preserve">present</t>
  </si>
  <si>
    <t xml:space="preserve">10100 SW 200th Street</t>
  </si>
  <si>
    <t xml:space="preserve">park serves the Cutler Ridge sections platted from 1954</t>
  </si>
  <si>
    <t xml:space="preserve">8551 SW 216th Street</t>
  </si>
  <si>
    <t xml:space="preserve">Lakes by the Bay Section One dedicates 96 acres of open space in 1983</t>
  </si>
  <si>
    <t xml:space="preserve">17555 SW 79th Avenue</t>
  </si>
  <si>
    <t xml:space="preserve">county operated 30 acre preserve</t>
  </si>
  <si>
    <t xml:space="preserve">212.7 acres on former base land</t>
  </si>
  <si>
    <t xml:space="preserve">county operated park</t>
  </si>
  <si>
    <t xml:space="preserve">1990s</t>
  </si>
  <si>
    <t xml:space="preserve">park land comes from surplus base acreage after the 1993 BRAC decision</t>
  </si>
  <si>
    <t xml:space="preserve">office at 1850 Old Dixie Highway</t>
  </si>
  <si>
    <t xml:space="preserve">Sam Accursio Jr. sits on the board</t>
  </si>
  <si>
    <t xml:space="preserve">one of five Florida offices</t>
  </si>
  <si>
    <t xml:space="preserve">extension office and research center are both UF IFAS units in the Redland</t>
  </si>
  <si>
    <t xml:space="preserve">Farmworker Student Recognition Ceremony held at the college, 41st in 2025</t>
  </si>
  <si>
    <t xml:space="preserve">festival moves to the complex in January 2019</t>
  </si>
  <si>
    <t xml:space="preserve">every Sunday from 6 October 2024</t>
  </si>
  <si>
    <t xml:space="preserve">village and Metro Promotions market</t>
  </si>
  <si>
    <t xml:space="preserve">Mangowood neighborhood entered at SW 152nd Street and 84th Court</t>
  </si>
  <si>
    <t xml:space="preserve">Homestead Main Street organizes the parade</t>
  </si>
  <si>
    <t xml:space="preserve">parade runs through downtown Homestead</t>
  </si>
  <si>
    <t xml:space="preserve">town holiday celebration held at the park</t>
  </si>
  <si>
    <t xml:space="preserve">2015</t>
  </si>
  <si>
    <t xml:space="preserve">first annual fair at Losner Park in February 2015</t>
  </si>
  <si>
    <t xml:space="preserve">publishes the Palmetto Bay News every two weeks</t>
  </si>
  <si>
    <t xml:space="preserve">publishes the Cutler Bay News</t>
  </si>
  <si>
    <t xml:space="preserve">2024 to 2025</t>
  </si>
  <si>
    <t xml:space="preserve">publisher Grant Miller covers the council's ceremonies and programs</t>
  </si>
  <si>
    <t xml:space="preserve">channel carries council meetings from Village Hall</t>
  </si>
  <si>
    <t xml:space="preserve">2010 to 2015</t>
  </si>
  <si>
    <t xml:space="preserve">series</t>
  </si>
  <si>
    <t xml:space="preserve">2015 to 2019</t>
  </si>
  <si>
    <t xml:space="preserve">2019 to 2020</t>
  </si>
  <si>
    <t xml:space="preserve">2021 to 2022</t>
  </si>
  <si>
    <t xml:space="preserve">2022 to 2023</t>
  </si>
  <si>
    <t xml:space="preserve">2023 to 2024</t>
  </si>
  <si>
    <t xml:space="preserve">The market fronts US 1 at SW 244th Street</t>
  </si>
  <si>
    <t xml:space="preserve">The SW 244 St station and park and ride sit at the market's intersection</t>
  </si>
  <si>
    <t xml:space="preserve">Sits in Homestead by address or centroid</t>
  </si>
  <si>
    <t xml:space="preserve">1902</t>
  </si>
  <si>
    <t xml:space="preserve">Sits in Florida City by address or centroid</t>
  </si>
  <si>
    <t xml:space="preserve">Sits in Perrine by address or centroid</t>
  </si>
  <si>
    <t xml:space="preserve">Sits in Palmetto Bay by address or centroid</t>
  </si>
  <si>
    <t xml:space="preserve">1896</t>
  </si>
  <si>
    <t xml:space="preserve">Sits in South Miami Heights by address or centroid</t>
  </si>
  <si>
    <t xml:space="preserve">Sits in Goulds by address or centroid</t>
  </si>
  <si>
    <t xml:space="preserve">Sits in Princeton by address or centroid</t>
  </si>
  <si>
    <t xml:space="preserve">Sits in The Redland by address or centroid</t>
  </si>
  <si>
    <t xml:space="preserve">Sits in Richmond Heights by address or centroid</t>
  </si>
  <si>
    <t xml:space="preserve">Sits in Cutler Bay by address or centroid</t>
  </si>
  <si>
    <t xml:space="preserve">Sits in Homestead Base by address or centroid</t>
  </si>
  <si>
    <t xml:space="preserve">1928</t>
  </si>
  <si>
    <t xml:space="preserve">2019</t>
  </si>
  <si>
    <t xml:space="preserve">1921</t>
  </si>
  <si>
    <t xml:space="preserve">2021</t>
  </si>
  <si>
    <t xml:space="preserve">Sits in West Perrine by address or centroid</t>
  </si>
  <si>
    <t xml:space="preserve">Sits in Naranja by address or centroid</t>
  </si>
  <si>
    <t xml:space="preserve">Sits in Leisure City by address or centroid</t>
  </si>
  <si>
    <t xml:space="preserve">2010</t>
  </si>
  <si>
    <t xml:space="preserve">1973</t>
  </si>
  <si>
    <t xml:space="preserve">1895</t>
  </si>
  <si>
    <t xml:space="preserve">1952</t>
  </si>
  <si>
    <t xml:space="preserve">1912</t>
  </si>
  <si>
    <t xml:space="preserve">Ended</t>
  </si>
  <si>
    <t xml:space="preserve">Status as of cutoff</t>
  </si>
  <si>
    <t xml:space="preserve">Meters to nearest Transitway station</t>
  </si>
  <si>
    <t xml:space="preserve">Actor</t>
  </si>
  <si>
    <t xml:space="preserve">Step</t>
  </si>
  <si>
    <t xml:space="preserve">Node</t>
  </si>
  <si>
    <t xml:space="preserve">Nodes on the map</t>
  </si>
  <si>
    <t xml:space="preserve">Gathering places</t>
  </si>
  <si>
    <t xml:space="preserve">Employers</t>
  </si>
  <si>
    <t xml:space="preserve">Projects</t>
  </si>
  <si>
    <t xml:space="preserve">People and families</t>
  </si>
  <si>
    <t xml:space="preserve">Population record</t>
  </si>
  <si>
    <t xml:space="preserve">no separate count</t>
  </si>
  <si>
    <t xml:space="preserve">Total</t>
  </si>
  <si>
    <t xml:space="preserve">Counting rule: each node is assigned one Community (Nodes sheet, column G) by its address or centroid. Corridor wide nodes and outside actors have no community and are excluded. Counts are nodes on this map, not the size of each community's economy.</t>
  </si>
  <si>
    <t xml:space="preserve">Places, projects, stations, roads, events</t>
  </si>
  <si>
    <t xml:space="preserve">Employers, agencies, developers, plans, programs</t>
  </si>
  <si>
    <t xml:space="preserve">Total nodes (excluding hubs)</t>
  </si>
  <si>
    <t xml:space="preserve">Series point</t>
  </si>
  <si>
    <t xml:space="preserve">People in eight ZCTAs</t>
  </si>
  <si>
    <t xml:space="preserve">Change on prior displayed point</t>
  </si>
  <si>
    <t xml:space="preserve">Per ZCTA</t>
  </si>
  <si>
    <t xml:space="preserve">2010 Census</t>
  </si>
  <si>
    <t xml:space="preserve">ACS 2011 to 2015</t>
  </si>
  <si>
    <t xml:space="preserve">ACS 2015 to 2019</t>
  </si>
  <si>
    <t xml:space="preserve">2020 Census</t>
  </si>
  <si>
    <t xml:space="preserve">ACS 2017 to 2021</t>
  </si>
  <si>
    <t xml:space="preserve">ACS 2018 to 2022</t>
  </si>
  <si>
    <t xml:space="preserve">ACS 2019 to 2023</t>
  </si>
  <si>
    <t xml:space="preserve">ACS 2020 to 2024</t>
  </si>
  <si>
    <t xml:space="preserve">ZIP Code Tabulation Areas 33030, 33031, 33032, 33033, 33034, 33035, 33170 and 33189; Census 2010 and 2020 counts and ACS five year total population (table B01003)</t>
  </si>
  <si>
    <t xml:space="preserve">Degree (all edges except located)</t>
  </si>
  <si>
    <t xml:space="preserve">Distinct neighbors</t>
  </si>
  <si>
    <t xml:space="preserve">Method: degree counts every edge on the Edges sheet attached to the node except located in, all edge types weighted equally and parallel edges counted separately. Distinct is the number of different neighbors. Betweenness is normalized betweenness centrality on the simple undirected graph of all edges except located in, community hubs excluded. Personnel betweenness repeats it on the subgraph of moved to, developed, spawned, founded and became edges. Computed with networkx 3.6 on the dataset as of 11 September 2026.</t>
  </si>
  <si>
    <t xml:space="preserve">Id</t>
  </si>
  <si>
    <t xml:space="preserve">Tier</t>
  </si>
  <si>
    <t xml:space="preserve">Address</t>
  </si>
  <si>
    <t xml:space="preserve">T1</t>
  </si>
  <si>
    <t xml:space="preserve">Wikipedia, Homestead, Florida (infobox, historical population, history)</t>
  </si>
  <si>
    <t xml:space="preserve">reference</t>
  </si>
  <si>
    <t xml:space="preserve">https://en.wikipedia.org/wiki/Homestead,_Florida</t>
  </si>
  <si>
    <t xml:space="preserve">T2</t>
  </si>
  <si>
    <t xml:space="preserve">Wikipedia, Florida City, Florida</t>
  </si>
  <si>
    <t xml:space="preserve">https://en.wikipedia.org/wiki/Florida_City,_Florida</t>
  </si>
  <si>
    <t xml:space="preserve">T3</t>
  </si>
  <si>
    <t xml:space="preserve">Wikipedia, Cutler Bay, Florida</t>
  </si>
  <si>
    <t xml:space="preserve">https://en.wikipedia.org/wiki/Cutler_Bay,_Florida</t>
  </si>
  <si>
    <t xml:space="preserve">T4</t>
  </si>
  <si>
    <t xml:space="preserve">Wikipedia, Palmetto Bay, Florida</t>
  </si>
  <si>
    <t xml:space="preserve">https://en.wikipedia.org/wiki/Palmetto_Bay,_Florida</t>
  </si>
  <si>
    <t xml:space="preserve">Wikipedia, Perrine, Florida (history of the Perrine Grant, railroad camp, 1948 incorporation and dissolution, CDP split)</t>
  </si>
  <si>
    <t xml:space="preserve">https://en.wikipedia.org/wiki/Perrine,_Florida</t>
  </si>
  <si>
    <t xml:space="preserve">T6</t>
  </si>
  <si>
    <t xml:space="preserve">Wikipedia, West Perrine, Florida</t>
  </si>
  <si>
    <t xml:space="preserve">https://en.wikipedia.org/wiki/West_Perrine,_Florida</t>
  </si>
  <si>
    <t xml:space="preserve">T7</t>
  </si>
  <si>
    <t xml:space="preserve">Wikipedia, Richmond Heights, Florida</t>
  </si>
  <si>
    <t xml:space="preserve">https://en.wikipedia.org/wiki/Richmond_Heights,_Florida</t>
  </si>
  <si>
    <t xml:space="preserve">T8</t>
  </si>
  <si>
    <t xml:space="preserve">Wikipedia, South Miami Heights, Florida</t>
  </si>
  <si>
    <t xml:space="preserve">https://en.wikipedia.org/wiki/South_Miami_Heights,_Florida</t>
  </si>
  <si>
    <t xml:space="preserve">T9</t>
  </si>
  <si>
    <t xml:space="preserve">Wikipedia, Palmetto Estates, Florida</t>
  </si>
  <si>
    <t xml:space="preserve">https://en.wikipedia.org/wiki/Palmetto_Estates,_Florida</t>
  </si>
  <si>
    <t xml:space="preserve">Wikipedia, Goulds, Florida</t>
  </si>
  <si>
    <t xml:space="preserve">https://en.wikipedia.org/wiki/Goulds,_Florida</t>
  </si>
  <si>
    <t xml:space="preserve">Wikipedia, Princeton, Florida</t>
  </si>
  <si>
    <t xml:space="preserve">https://en.wikipedia.org/wiki/Princeton,_Florida</t>
  </si>
  <si>
    <t xml:space="preserve">T12</t>
  </si>
  <si>
    <t xml:space="preserve">Wikipedia, Naranja, Florida</t>
  </si>
  <si>
    <t xml:space="preserve">https://en.wikipedia.org/wiki/Naranja,_Florida</t>
  </si>
  <si>
    <t xml:space="preserve">T13</t>
  </si>
  <si>
    <t xml:space="preserve">Wikipedia, Leisure City, Florida</t>
  </si>
  <si>
    <t xml:space="preserve">https://en.wikipedia.org/wiki/Leisure_City,_Florida</t>
  </si>
  <si>
    <t xml:space="preserve">Wikipedia, Redland, Florida (2010 CDP count, settlement history, 1926 hurricane, Hurricane Andrew)</t>
  </si>
  <si>
    <t xml:space="preserve">https://en.wikipedia.org/wiki/Redland,_Florida</t>
  </si>
  <si>
    <t xml:space="preserve">T15</t>
  </si>
  <si>
    <t xml:space="preserve">Wikipedia, Homestead Base, Florida (CDP)</t>
  </si>
  <si>
    <t xml:space="preserve">https://en.wikipedia.org/wiki/Homestead_Base,_Florida</t>
  </si>
  <si>
    <t xml:space="preserve">T16</t>
  </si>
  <si>
    <t xml:space="preserve">BEBR, University of Florida, Florida Population: Census Summary 2020 (2010 and 2020 counts by municipality, Miami-Dade)</t>
  </si>
  <si>
    <t xml:space="preserve">database</t>
  </si>
  <si>
    <t xml:space="preserve">https://www.bebr.ufl.edu/wp-content/uploads/2022/01/census_summary_2020.pdf</t>
  </si>
  <si>
    <t xml:space="preserve">T17</t>
  </si>
  <si>
    <t xml:space="preserve">BEBR, Florida Estimates of Population 2025, Table 1 (April 1, 2025 municipal estimates)</t>
  </si>
  <si>
    <t xml:space="preserve">https://www.bebr.ufl.edu/wp-content/uploads/2025/12/estimates_2025.pdf</t>
  </si>
  <si>
    <t xml:space="preserve">T18</t>
  </si>
  <si>
    <t xml:space="preserve">BEBR, Florida Estimates of Population 2024, Table 1</t>
  </si>
  <si>
    <t xml:space="preserve">https://www.bebr.ufl.edu/wp-content/uploads/2024/12/estimates_2024.pdf</t>
  </si>
  <si>
    <t xml:space="preserve">T19</t>
  </si>
  <si>
    <t xml:space="preserve">BEBR, Florida Estimates of Population 2023, Table 1</t>
  </si>
  <si>
    <t xml:space="preserve">https://www.bebr.ufl.edu/wp-content/uploads/2023/12/estimates_2023.pdf</t>
  </si>
  <si>
    <t xml:space="preserve">T20</t>
  </si>
  <si>
    <t xml:space="preserve">BEBR, Florida Estimates of Population 2022, Table 1</t>
  </si>
  <si>
    <t xml:space="preserve">https://www.bebr.ufl.edu/wp-content/uploads/2022/12/estimates_2022.pdf</t>
  </si>
  <si>
    <t xml:space="preserve">T21</t>
  </si>
  <si>
    <t xml:space="preserve">US Census Bureau QuickFacts, Homestead city, Florida (Vintage 2025 estimates, 2020 and 2010 counts)</t>
  </si>
  <si>
    <t xml:space="preserve">https://www.census.gov/quickfacts/fact/table/homesteadcityflorida/PST045224</t>
  </si>
  <si>
    <t xml:space="preserve">T22</t>
  </si>
  <si>
    <t xml:space="preserve">US Census Bureau QuickFacts, Florida City city, Florida</t>
  </si>
  <si>
    <t xml:space="preserve">https://www.census.gov/quickfacts/fact/table/floridacitycityflorida/PST045224</t>
  </si>
  <si>
    <t xml:space="preserve">T23</t>
  </si>
  <si>
    <t xml:space="preserve">US Census Bureau QuickFacts, Cutler Bay town, Florida</t>
  </si>
  <si>
    <t xml:space="preserve">https://www.census.gov/quickfacts/fact/table/cutlerbaytownflorida/PST045224</t>
  </si>
  <si>
    <t xml:space="preserve">T24</t>
  </si>
  <si>
    <t xml:space="preserve">US Census Bureau QuickFacts, Palmetto Bay village, Florida</t>
  </si>
  <si>
    <t xml:space="preserve">https://www.census.gov/quickfacts/fact/table/palmettobayvillageflorida/PST045224</t>
  </si>
  <si>
    <t xml:space="preserve">T25</t>
  </si>
  <si>
    <t xml:space="preserve">US Census Bureau QuickFacts, Princeton CDP, Florida</t>
  </si>
  <si>
    <t xml:space="preserve">https://www.census.gov/quickfacts/fact/table/princetoncdpflorida/PST045224</t>
  </si>
  <si>
    <t xml:space="preserve">T26</t>
  </si>
  <si>
    <t xml:space="preserve">Census Reporter, ACS 2024 5 year profiles for South Dade places (Homestead 1 year, Florida City, Cutler Bay, Palmetto Bay, West Perrine, Richmond Heights, South Miami Heights, Palmetto Estates, Goulds, Princeton, Naranja, Leisure City, Homestead Base)</t>
  </si>
  <si>
    <t xml:space="preserve">https://censusreporter.org/profiles/16000US1232275-homestead-fl/</t>
  </si>
  <si>
    <t xml:space="preserve">T27</t>
  </si>
  <si>
    <t xml:space="preserve">Census Reporter, ACS 2024 5 year ZCTA profiles 33030 to 33035, 33039, 33157, 33170, 33176, 33177, 33187, 33189, 33190</t>
  </si>
  <si>
    <t xml:space="preserve">https://censusreporter.org/profiles/86000US33030-33030/</t>
  </si>
  <si>
    <t xml:space="preserve">T28</t>
  </si>
  <si>
    <t xml:space="preserve">Wikipedia, List of census-designated places in Florida (2020 counts)</t>
  </si>
  <si>
    <t xml:space="preserve">https://en.wikipedia.org/wiki/List_of_census-designated_places_in_Florida</t>
  </si>
  <si>
    <t xml:space="preserve">T29</t>
  </si>
  <si>
    <t xml:space="preserve">Town of Cutler Bay, Mission: Incorporation (dates, votes, committees, first council)</t>
  </si>
  <si>
    <t xml:space="preserve">official</t>
  </si>
  <si>
    <t xml:space="preserve">https://www.cutlerbay-fl.gov/community/page/mission-incorporation</t>
  </si>
  <si>
    <t xml:space="preserve">Town of Cutler Bay, Development of Cutler Bay (developers, subdivisions, Cutler Ridge Mall)</t>
  </si>
  <si>
    <t xml:space="preserve">https://www.cutlerbay-fl.gov/community/page/development-cutler-bay</t>
  </si>
  <si>
    <t xml:space="preserve">T31</t>
  </si>
  <si>
    <t xml:space="preserve">Town of Cutler Bay, Settlement in Southern Miami-Dade (Perrine grant, Cutler, Peters, railroad stations, hurricanes)</t>
  </si>
  <si>
    <t xml:space="preserve">https://www.cutlerbay-fl.gov/community/page/settlement-southern-miami-dade</t>
  </si>
  <si>
    <t xml:space="preserve">Wikipedia, Cutler, Florida (pioneer town, Addison, Cutler, Fuzzard, Richmond Cottage, Deering, Cutler CDP)</t>
  </si>
  <si>
    <t xml:space="preserve">https://en.wikipedia.org/wiki/Cutler,_Florida</t>
  </si>
  <si>
    <t xml:space="preserve">T33</t>
  </si>
  <si>
    <t xml:space="preserve">Wikipedia, Cutler Ridge, Florida</t>
  </si>
  <si>
    <t xml:space="preserve">https://en.wikipedia.org/wiki/Cutler_Ridge,_Florida</t>
  </si>
  <si>
    <t xml:space="preserve">T34</t>
  </si>
  <si>
    <t xml:space="preserve">Wikipedia, Deering Estate</t>
  </si>
  <si>
    <t xml:space="preserve">https://en.wikipedia.org/wiki/Deering_Estate</t>
  </si>
  <si>
    <t xml:space="preserve">T35</t>
  </si>
  <si>
    <t xml:space="preserve">Wikipedia, Henry Perrine</t>
  </si>
  <si>
    <t xml:space="preserve">https://en.wikipedia.org/wiki/Henry_Perrine</t>
  </si>
  <si>
    <t xml:space="preserve">T36</t>
  </si>
  <si>
    <t xml:space="preserve">Wikipedia, Hurricane Andrew (landfall, damage, Dade County housing losses, Homestead AFB)</t>
  </si>
  <si>
    <t xml:space="preserve">https://en.wikipedia.org/wiki/Hurricane_Andrew</t>
  </si>
  <si>
    <t xml:space="preserve">T37</t>
  </si>
  <si>
    <t xml:space="preserve">Wikipedia, Homestead Air Reserve Base (1942 origin, Andrew, 1993 BRAC, 482nd Fighter Wing 1994)</t>
  </si>
  <si>
    <t xml:space="preserve">https://en.wikipedia.org/wiki/Homestead_Air_Reserve_Base</t>
  </si>
  <si>
    <t xml:space="preserve">Wikipedia, Overseas Railroad (FEC at Homestead 1904, Krome survey, 1912 completion, 1935 hurricane)</t>
  </si>
  <si>
    <t xml:space="preserve">https://en.wikipedia.org/wiki/Overseas_Railroad</t>
  </si>
  <si>
    <t xml:space="preserve">T39</t>
  </si>
  <si>
    <t xml:space="preserve">Wikipedia, Naval Air Station Richmond (1942 base, September 1945 hurricane and fire)</t>
  </si>
  <si>
    <t xml:space="preserve">https://en.wikipedia.org/wiki/Naval_Air_Station_Richmond</t>
  </si>
  <si>
    <t xml:space="preserve">T40</t>
  </si>
  <si>
    <t xml:space="preserve">Richmond Heights Community Development Corporation, RH History (Frank C. Martin, 1949, 457 homes by 1951)</t>
  </si>
  <si>
    <t xml:space="preserve">https://richmondheightscdc.com/rh-history/</t>
  </si>
  <si>
    <t xml:space="preserve">T41</t>
  </si>
  <si>
    <t xml:space="preserve">Historic South Dade, A Brief History of Florida City (Tatum Brothers, Stiling, Sottile, Wallace 1976 and 1984)</t>
  </si>
  <si>
    <t xml:space="preserve">https://hsdade.com/short-history-florida-city/</t>
  </si>
  <si>
    <t xml:space="preserve">T42</t>
  </si>
  <si>
    <t xml:space="preserve">Historic South Dade, Detroit to Florida City article index (founded 1910 by the Tatum Brothers)</t>
  </si>
  <si>
    <t xml:space="preserve">https://hsdade.com/article-index/detroit-florida-city/</t>
  </si>
  <si>
    <t xml:space="preserve">T43</t>
  </si>
  <si>
    <t xml:space="preserve">Historic South Dade, Edward Stiling biography</t>
  </si>
  <si>
    <t xml:space="preserve">https://hsdade.com/edward-stiling/</t>
  </si>
  <si>
    <t xml:space="preserve">T44</t>
  </si>
  <si>
    <t xml:space="preserve">Historic South Dade, William D. Horne Comes to Homestead</t>
  </si>
  <si>
    <t xml:space="preserve">https://hsdade.com/william-d-horne-comes-to-homestead/</t>
  </si>
  <si>
    <t xml:space="preserve">Historic South Dade, History of the Homestead Town Hall (incorporation 27 January 1913, first mayor Russell F. Tatum, 1917 town hall, 1994 museum)</t>
  </si>
  <si>
    <t xml:space="preserve">https://hsdade.com/history-of-the-homestead-town-hall-building/</t>
  </si>
  <si>
    <t xml:space="preserve">T46</t>
  </si>
  <si>
    <t xml:space="preserve">Historical Marker Database, The Hotel Redland marker (built 1904 by W. D. Horne, rebuilt 1914, renamed 1934)</t>
  </si>
  <si>
    <t xml:space="preserve">https://www.hmdb.org/m.asp?m=73274</t>
  </si>
  <si>
    <t xml:space="preserve">T47</t>
  </si>
  <si>
    <t xml:space="preserve">Knaus Berry Farm, History page</t>
  </si>
  <si>
    <t xml:space="preserve">https://knausberryfarm.com/history/</t>
  </si>
  <si>
    <t xml:space="preserve">T48</t>
  </si>
  <si>
    <t xml:space="preserve">Local 10 News, Knaus Berry Farm to reopen in Miami under new ownership, 22 August 2025</t>
  </si>
  <si>
    <t xml:space="preserve">press</t>
  </si>
  <si>
    <t xml:space="preserve">https://www.local10.com/news/local/2025/08/22/knaus-berry-farm-to-reopen-in-miami-under-new-ownership-with-longtime-family-involvement/</t>
  </si>
  <si>
    <t xml:space="preserve">Rob's Redland Riot, Burr's Berry Farm</t>
  </si>
  <si>
    <t xml:space="preserve">https://www.redlandriot.com/Burrs.html</t>
  </si>
  <si>
    <t xml:space="preserve">T50</t>
  </si>
  <si>
    <t xml:space="preserve">Rob's Redland Riot, Schnebly Redland's Winery</t>
  </si>
  <si>
    <t xml:space="preserve">https://www.redlandriot.com/Schnebly.html</t>
  </si>
  <si>
    <t xml:space="preserve">T51</t>
  </si>
  <si>
    <t xml:space="preserve">WLRN, Florida City mayor retiring after 42 years, 27 January 2026</t>
  </si>
  <si>
    <t xml:space="preserve">https://www.wlrn.org/government-politics/2026-01-27/florida-city-mayor-retiring-after-42-years-he-fears-for-his-citys-immigrants</t>
  </si>
  <si>
    <t xml:space="preserve">T52</t>
  </si>
  <si>
    <t xml:space="preserve">Westside Gazette, Florida City elects former FHP Lieutenant as its first new mayor in four decades, February 2026</t>
  </si>
  <si>
    <t xml:space="preserve">https://thewestsidegazette.com/florida-city-elects-former-fhp-lieutenant-as-its-first-new-mayor-in-four-decades/</t>
  </si>
  <si>
    <t xml:space="preserve">T53</t>
  </si>
  <si>
    <t xml:space="preserve">Florida Politics, Homestead Mayor Steve Losner wins reelection in close race (November 2021 runoff)</t>
  </si>
  <si>
    <t xml:space="preserve">https://floridapolitics.com/archives/469073-homestead-mayor-steve-losner-wins-reelection-in-close-race/</t>
  </si>
  <si>
    <t xml:space="preserve">T54</t>
  </si>
  <si>
    <t xml:space="preserve">Florida Politics, Steven Losner wins third term as Homestead Mayor (November 2025)</t>
  </si>
  <si>
    <t xml:space="preserve">https://floridapolitics.com/archives/637566-steven-losner-wins-third-term-as-homestead-mayor-as-city-council-race-narrows-to-two-candidates/</t>
  </si>
  <si>
    <t xml:space="preserve">T55</t>
  </si>
  <si>
    <t xml:space="preserve">Steve Losner campaign site, Meet Steve (fourth generation Homestead resident, vice mayor six years, mayor 2019)</t>
  </si>
  <si>
    <t xml:space="preserve">https://stevelosner.com/about/</t>
  </si>
  <si>
    <t xml:space="preserve">T56</t>
  </si>
  <si>
    <t xml:space="preserve">Wikipedia, John F. Cosgrove (Florida House 1986 to 2000, first mayor of Cutler Bay 2006)</t>
  </si>
  <si>
    <t xml:space="preserve">https://en.wikipedia.org/wiki/John_F._Cosgrove</t>
  </si>
  <si>
    <t xml:space="preserve">T57</t>
  </si>
  <si>
    <t xml:space="preserve">Miami's Community News, Palmetto Bay Turns 20 (incorporated 10 September 2002, 33rd municipality)</t>
  </si>
  <si>
    <t xml:space="preserve">https://communitynewspapers.com/featured/palmetto-bay-turns-20-2/</t>
  </si>
  <si>
    <t xml:space="preserve">The Florida Villager, Palmetto Bay: Growing and Thriving at 20 (1995 petition, Mayor Karyn Cunningham 2022)</t>
  </si>
  <si>
    <t xml:space="preserve">https://thefloridavillager.com/2022/08/palmetto-bay-growing-and-thriving-at-20/</t>
  </si>
  <si>
    <t xml:space="preserve">Wikipedia, Daniella Levine Cava (District 8 commissioner 2014 to 2020 defeating Lynda Bell, county mayor 2020, re-elected 2024)</t>
  </si>
  <si>
    <t xml:space="preserve">https://en.wikipedia.org/wiki/Daniella_Levine_Cava</t>
  </si>
  <si>
    <t xml:space="preserve">Wikipedia, Kionne McGhee (Florida House 2012 to 2020, County Commission District 9 from 2020)</t>
  </si>
  <si>
    <t xml:space="preserve">https://en.wikipedia.org/wiki/Kionne_McGhee</t>
  </si>
  <si>
    <t xml:space="preserve">T61</t>
  </si>
  <si>
    <t xml:space="preserve">FIU ETAP Community Background Report, Leisure City (1920s plat of 2,300 acres, Hurricane Andrew)</t>
  </si>
  <si>
    <t xml:space="preserve">https://giscloud.fiu.edu/wp_etap_new/report/leisure-city/</t>
  </si>
  <si>
    <t xml:space="preserve">T62</t>
  </si>
  <si>
    <t xml:space="preserve">FIU ETAP Community Background Report, Naranja (1904 railroad town, twelve year recovery from Andrew, Naranja Lakes CRA)</t>
  </si>
  <si>
    <t xml:space="preserve">https://giscloud.fiu.edu/wp_etap_new/report/naranja/</t>
  </si>
  <si>
    <t xml:space="preserve">T63</t>
  </si>
  <si>
    <t xml:space="preserve">Wikipedia, Miami-Dade County, Florida (2020 count 2,701,767, 2025 estimate)</t>
  </si>
  <si>
    <t xml:space="preserve">https://en.wikipedia.org/wiki/Miami-Dade_County,_Florida</t>
  </si>
  <si>
    <t xml:space="preserve">J1</t>
  </si>
  <si>
    <t xml:space="preserve">Wikipedia, Homestead Air Reserve Base</t>
  </si>
  <si>
    <t xml:space="preserve">J2</t>
  </si>
  <si>
    <t xml:space="preserve">Homestead Air Reserve Base, History of Homestead Air Reserve Base (base history office PDF, 2018)</t>
  </si>
  <si>
    <t xml:space="preserve">https://www.homestead.afrc.af.mil/Portals/134/Documents/History%20of%20Homestead%20Air%20Reserve%20Base%20%204%20Apr%202018.pdf?ver=2018-07-26-132208-790</t>
  </si>
  <si>
    <t xml:space="preserve">J3</t>
  </si>
  <si>
    <t xml:space="preserve">Homestead Air Reserve Base, Economic Impact fact sheet (FY2023, posted February 2024)</t>
  </si>
  <si>
    <t xml:space="preserve">https://www.homestead.afrc.af.mil/About-Us/Fact-Sheets/Display/Article/700488/homestead-air-reserve-base-economic-impact/</t>
  </si>
  <si>
    <t xml:space="preserve">US Court of Appeals DC Circuit, Miami Building and Construction Trades Council v. Secretary of Defense (HABDI lease, 2001 Record of Decision)</t>
  </si>
  <si>
    <t xml:space="preserve">https://www.courtlistener.com/opinion/186994/miami-building-construction-trades-council-v-secretary-of-defense/</t>
  </si>
  <si>
    <t xml:space="preserve">Wikipedia, Homestead Miami Speedway</t>
  </si>
  <si>
    <t xml:space="preserve">https://en.wikipedia.org/wiki/Homestead%E2%80%93Miami_Speedway</t>
  </si>
  <si>
    <t xml:space="preserve">J6</t>
  </si>
  <si>
    <t xml:space="preserve">Wikipedia, Turkey Point Nuclear Generating Station</t>
  </si>
  <si>
    <t xml:space="preserve">https://en.wikipedia.org/wiki/Turkey_Point_Nuclear_Generating_Station</t>
  </si>
  <si>
    <t xml:space="preserve">J7</t>
  </si>
  <si>
    <t xml:space="preserve">FPL, Turkey Point Nuclear Plant page</t>
  </si>
  <si>
    <t xml:space="preserve">https://www.fpl.com/clean-energy/nuclear/turkey-point-plant.html</t>
  </si>
  <si>
    <t xml:space="preserve">J8</t>
  </si>
  <si>
    <t xml:space="preserve">FPL, Turkey Point Nuclear Power Plant economic fact sheet (PDF)</t>
  </si>
  <si>
    <t xml:space="preserve">https://www.fpl.com/clean-energy/pdf/turkey-point-nuclear-operations.pdf</t>
  </si>
  <si>
    <t xml:space="preserve">J9</t>
  </si>
  <si>
    <t xml:space="preserve">South Dade News Leader, Longtime Doctor Recalls Fond Memories of Homestead Hospital</t>
  </si>
  <si>
    <t xml:space="preserve">https://www.southdadenewsleader.com/news/longtime-doctor-recalls-fond-memories-of-homestead-hospital/article_919ed03d-82df-4ccd-b57c-d3dd70e20f4f.html</t>
  </si>
  <si>
    <t xml:space="preserve">J10</t>
  </si>
  <si>
    <t xml:space="preserve">Baptist Health South Florida, Homestead Hospital location page</t>
  </si>
  <si>
    <t xml:space="preserve">https://baptisthealth.net/locations/hospitals/homestead-hospital</t>
  </si>
  <si>
    <t xml:space="preserve">J11</t>
  </si>
  <si>
    <t xml:space="preserve">Miami-Dade County Finance, 2019 bond book, Public Health Trust facilities (Jackson South, formerly Deering Hospital)</t>
  </si>
  <si>
    <t xml:space="preserve">https://www.miamidade.gov/finance/library/bond-book/2019/revenue/public-health-trust.pdf</t>
  </si>
  <si>
    <t xml:space="preserve">J12</t>
  </si>
  <si>
    <t xml:space="preserve">Jackson Health System, History page</t>
  </si>
  <si>
    <t xml:space="preserve">https://jacksonhealth.org/about/history/</t>
  </si>
  <si>
    <t xml:space="preserve">J13</t>
  </si>
  <si>
    <t xml:space="preserve">Miami Dade College, History of MDC</t>
  </si>
  <si>
    <t xml:space="preserve">https://www.mdc.edu/about/history.aspx</t>
  </si>
  <si>
    <t xml:space="preserve">J14</t>
  </si>
  <si>
    <t xml:space="preserve">Miami Dade College, Homestead Campus information page</t>
  </si>
  <si>
    <t xml:space="preserve">https://www.mdc.edu/homestead/campus-information/default.aspx</t>
  </si>
  <si>
    <t xml:space="preserve">J15</t>
  </si>
  <si>
    <t xml:space="preserve">Wikipedia, Southland Mall (Miami)</t>
  </si>
  <si>
    <t xml:space="preserve">https://en.wikipedia.org/wiki/Southland_Mall_(Miami)</t>
  </si>
  <si>
    <t xml:space="preserve">J16</t>
  </si>
  <si>
    <t xml:space="preserve">Town of Cutler Bay, Plans Unveiled for $1 Billion Redevelopment of 80 Acre Southland Mall Site (20 September 2022)</t>
  </si>
  <si>
    <t xml:space="preserve">https://www.cutlerbay-fl.gov/community/page/plans-unveiled-1-billion-redevelopment-80-acre-southland-mall-site-miami-dade-county</t>
  </si>
  <si>
    <t xml:space="preserve">J17</t>
  </si>
  <si>
    <t xml:space="preserve">Bisnow, $1.5B Groundbreaking Kick Starts New Era For Cutler Bay (March 2025)</t>
  </si>
  <si>
    <t xml:space="preserve">https://www.bisnow.com/south-florida/news/neighborhood/long-awaited-development-at-cutler-bays-southland-mall-begins-128298</t>
  </si>
  <si>
    <t xml:space="preserve">J18</t>
  </si>
  <si>
    <t xml:space="preserve">University of Miami Libraries, Perrine chronology</t>
  </si>
  <si>
    <t xml:space="preserve">https://www.library.miami.edu/ohp-perrine-chronology.html</t>
  </si>
  <si>
    <t xml:space="preserve">J19</t>
  </si>
  <si>
    <t xml:space="preserve">South Dade News Leader, Cybrarium Doors are Open to Fun (March 2021)</t>
  </si>
  <si>
    <t xml:space="preserve">http://www.southdadenewsleader.com/news/cybrarium-doors-are-open-to-fun/article_68921704-8da6-11eb-9813-db09ec32773b.html</t>
  </si>
  <si>
    <t xml:space="preserve">J20</t>
  </si>
  <si>
    <t xml:space="preserve">RISE Collective, Homestead Station portfolio page</t>
  </si>
  <si>
    <t xml:space="preserve">https://www.risebuilt.com/portfolio-1-1/homestead-station</t>
  </si>
  <si>
    <t xml:space="preserve">J21</t>
  </si>
  <si>
    <t xml:space="preserve">The Real Deal, Axiom Construction scores financing for downtown Homestead Station project (April 2018)</t>
  </si>
  <si>
    <t xml:space="preserve">https://therealdeal.com/miami/2018/04/11/axiom-construction-scores-financing-for-downtown-homestead-station-project/</t>
  </si>
  <si>
    <t xml:space="preserve">J22</t>
  </si>
  <si>
    <t xml:space="preserve">South Dade News Leader, ShowBiz Ready for Patrons (June 2020)</t>
  </si>
  <si>
    <t xml:space="preserve">https://www.southdadenewsleader.com/news/showbiz-ready-for-patrons/article_d08b3738-b1b9-11ea-a675-5f6656079f8d.html</t>
  </si>
  <si>
    <t xml:space="preserve">J23</t>
  </si>
  <si>
    <t xml:space="preserve">Seminole Theatre, History page</t>
  </si>
  <si>
    <t xml:space="preserve">https://www.seminoletheatre.org/about/seminole-theatre-history</t>
  </si>
  <si>
    <t xml:space="preserve">J24</t>
  </si>
  <si>
    <t xml:space="preserve">Discover Downtown Homestead, City Guide (2021 PDF)</t>
  </si>
  <si>
    <t xml:space="preserve">https://discoverdowntownhomestead.com/wp-content/uploads/2021/09/Downtown-Homestead-City-Guide.pdf</t>
  </si>
  <si>
    <t xml:space="preserve">J25</t>
  </si>
  <si>
    <t xml:space="preserve">South Dade News Leader, Homestead Council approves large new housing and golf course development (April 2023)</t>
  </si>
  <si>
    <t xml:space="preserve">https://www.southdadenewsleader.com/news/homestead-council-approves-large-new-housing-and-golf-course-development/article_6235d642-e52a-11ed-ab7d-b395ead78fd2.html</t>
  </si>
  <si>
    <t xml:space="preserve">J26</t>
  </si>
  <si>
    <t xml:space="preserve">GolfPass, Keys Gate Golf Club course listing (opened 1990, closed 2014)</t>
  </si>
  <si>
    <t xml:space="preserve">https://www.golfpass.com/travel-advisor/courses/21527-keys-gate-golf-club</t>
  </si>
  <si>
    <t xml:space="preserve">J27</t>
  </si>
  <si>
    <t xml:space="preserve">Florida YIMBY, Lennar Homes Proposes Altimira at 1800 Palm Drive, Homestead (June 2022)</t>
  </si>
  <si>
    <t xml:space="preserve">https://floridayimby.com/2022/06/lennar-homes-proposes-altimira-a-housing-development-at-1800-palm-drive-homestead-florida-33035.html</t>
  </si>
  <si>
    <t xml:space="preserve">J28</t>
  </si>
  <si>
    <t xml:space="preserve">The Real Deal, Lennar doubles down on Homestead with $23M development site purchase (January 2022)</t>
  </si>
  <si>
    <t xml:space="preserve">https://therealdeal.com/miami/2022/01/28/lennar-doubles-down-on-homestead-with-23m-development-site-purchase/</t>
  </si>
  <si>
    <t xml:space="preserve">The Real Deal, Lennar drops $16M on 97 homesites in Redlands (September 2025)</t>
  </si>
  <si>
    <t xml:space="preserve">https://therealdeal.com/miami/2025/09/11/lennar-drops-16m-on-97-homesites-in-redlands/</t>
  </si>
  <si>
    <t xml:space="preserve">Florida YIMBY, 417 Unit Townhome and Villa Community Proposed by Lennar Homes Near Florida City (October 2022)</t>
  </si>
  <si>
    <t xml:space="preserve">https://floridayimby.com/2022/10/417-unit-townhome-and-villa-community-proposed-by-lennar-homes-near-florida-city-fl.html</t>
  </si>
  <si>
    <t xml:space="preserve">J31</t>
  </si>
  <si>
    <t xml:space="preserve">Florida YIMBY, Second Phase of Quail Roost Station Breaks Ground (August 2024)</t>
  </si>
  <si>
    <t xml:space="preserve">https://floridayimby.com/2024/08/second-phase-of-quail-roost-station-breaks-ground-along-forthcoming-transit-hub-in-miami-dade-county.html</t>
  </si>
  <si>
    <t xml:space="preserve">J32</t>
  </si>
  <si>
    <t xml:space="preserve">WLRN, From Andrew to now: Transit, jobs and housing fuel growth across south Miami-Dade (16 April 2026)</t>
  </si>
  <si>
    <t xml:space="preserve">https://www.wlrn.org/government-politics/2026-04-16/hurricane-andrew-transit-south-miami-dade</t>
  </si>
  <si>
    <t xml:space="preserve">Florida YIMBY, Developer Proposes 316 Unit Complex for 15200 SW 272nd Street, Homestead (December 2023)</t>
  </si>
  <si>
    <t xml:space="preserve">https://floridayimby.com/2023/12/developer-proposes-316-unit-complex-for-15200-sw-272nd-street-homestead-fl.html</t>
  </si>
  <si>
    <t xml:space="preserve">Florida YIMBY, Pre Application Filed for 303 Unit Multifamily Development Under Live Local Act in Princeton (April 2024)</t>
  </si>
  <si>
    <t xml:space="preserve">https://floridayimby.com/2024/04/pre-application-filed-for-303-unit-multifamily-development-under-live-local-act-in-princeton-miami-dade-county.html</t>
  </si>
  <si>
    <t xml:space="preserve">Local 10, Miami-Dade's Perrine moves closer to having hundreds of new jobs with Costco (30 March 2026)</t>
  </si>
  <si>
    <t xml:space="preserve">https://www.local10.com/business/2026/03/30/miami-dades-perrine-moves-closer-to-having-hundreds-of-new-jobs-with-costco/</t>
  </si>
  <si>
    <t xml:space="preserve">The Real Deal, Homestead approves 80 year lease for $275M sports themed mixed use project (August 2025)</t>
  </si>
  <si>
    <t xml:space="preserve">https://therealdeal.com/miami/2025/08/06/homestead-approves-lease-for-275m-project/</t>
  </si>
  <si>
    <t xml:space="preserve">The Real Deal, Judge nixes approval of Miami-Dade UDB expansion for industrial megaproject (March 2024)</t>
  </si>
  <si>
    <t xml:space="preserve">https://therealdeal.com/miami/2024/03/25/judge-nixes-coral-rock-aligneds-project-outside-miami-udb/</t>
  </si>
  <si>
    <t xml:space="preserve">J38</t>
  </si>
  <si>
    <t xml:space="preserve">Miami Herald via AOL, Miami-Dade approved a controversial project near Homestead. It might have to start over (2023)</t>
  </si>
  <si>
    <t xml:space="preserve">https://www.aol.com/miami-dade-approved-controversial-project-230733934.html</t>
  </si>
  <si>
    <t xml:space="preserve">J39</t>
  </si>
  <si>
    <t xml:space="preserve">The Real Deal, Berkowitz Development plans Homestead industrial project (January 2023)</t>
  </si>
  <si>
    <t xml:space="preserve">https://therealdeal.com/miami/2023/01/06/berkowitz-makes-first-industrial-play-in-homestead/</t>
  </si>
  <si>
    <t xml:space="preserve">J40</t>
  </si>
  <si>
    <t xml:space="preserve">Berkowitz Development Group, Homestead Commerce Park portfolio page</t>
  </si>
  <si>
    <t xml:space="preserve">https://berkowitzdevelopment.com/portfolio_page/homestead-commerce-park/</t>
  </si>
  <si>
    <t xml:space="preserve">South Dade News Leader, Homestead Moves Forward with Development Projects (April 2025)</t>
  </si>
  <si>
    <t xml:space="preserve">https://www.southdadenewsleader.com/news/homestead-moves-forward-with-development-projects/article_605cfe65-547f-4729-be41-1cbd6b1f3057.html</t>
  </si>
  <si>
    <t xml:space="preserve">Miami Herald via AOL, Burger King's former base on the bay is for sale. What's next for the land?</t>
  </si>
  <si>
    <t xml:space="preserve">https://www.aol.com/articles/burger-king-former-bay-sale-124646843.html</t>
  </si>
  <si>
    <t xml:space="preserve">J43</t>
  </si>
  <si>
    <t xml:space="preserve">Miami-Dade County, Naranja Lakes Community Redevelopment Plan Update 2025 (PDF)</t>
  </si>
  <si>
    <t xml:space="preserve">https://www.miamidade.gov/resources/management/documents/redevelopment/plans/2025-naranja-lakes-cra-plan-update.pdf</t>
  </si>
  <si>
    <t xml:space="preserve">J44</t>
  </si>
  <si>
    <t xml:space="preserve">Miami-Dade County Board of County Commissioners, memorandum on Homestead CRA (January 2014 minutes matter)</t>
  </si>
  <si>
    <t xml:space="preserve">http://www.miamidade.gov/govaction/legistarfiles/MinMatters/Y2014/140107min.pdf</t>
  </si>
  <si>
    <t xml:space="preserve">Brooks Tropicals, Who we are</t>
  </si>
  <si>
    <t xml:space="preserve">https://www.brookstropicals.com/blank-1</t>
  </si>
  <si>
    <t xml:space="preserve">J46</t>
  </si>
  <si>
    <t xml:space="preserve">Costa Farms, Company history</t>
  </si>
  <si>
    <t xml:space="preserve">https://costafarms.com/pages/costa-farms-history</t>
  </si>
  <si>
    <t xml:space="preserve">J47</t>
  </si>
  <si>
    <t xml:space="preserve">South Dade News Leader, Costa Family Honored as Farm Family of the Year (October 2015)</t>
  </si>
  <si>
    <t xml:space="preserve">https://www.southdadenewsleader.com/news/costa-family-honored-as-farm-family-of-the-year/article_83e9a816-737e-11e5-a862-5be3288a654a.html</t>
  </si>
  <si>
    <t xml:space="preserve">South Dade News Leader, Accursio Family Named Farm Family of the Year (October 2013)</t>
  </si>
  <si>
    <t xml:space="preserve">https://www.southdadenewsleader.com/news/homestead/accursio-family-named-farm-family-of-the-year/article_002192fe-6614-5f22-8983-320dfe75df0a.html</t>
  </si>
  <si>
    <t xml:space="preserve">Alger Farms, Family history</t>
  </si>
  <si>
    <t xml:space="preserve">http://www.algerfarms.com/family-history</t>
  </si>
  <si>
    <t xml:space="preserve">J and C Tropicals, Our Story</t>
  </si>
  <si>
    <t xml:space="preserve">https://www.jctropicals.us/our-story/</t>
  </si>
  <si>
    <t xml:space="preserve">J51</t>
  </si>
  <si>
    <t xml:space="preserve">South Dade News Leader, Farmer's Market An Agricultural Cornerstone (Florida City State Farmers Market history, 2014)</t>
  </si>
  <si>
    <t xml:space="preserve">https://www.southdadenewsleader.com/news/florida_city/farmer-s-market-an-agricultural-cornerstone/article_92a1ea4a-16e0-11e4-8b15-0017a43b2370.html</t>
  </si>
  <si>
    <t xml:space="preserve">Wikipedia, Dade Correctional Institution</t>
  </si>
  <si>
    <t xml:space="preserve">https://en.wikipedia.org/wiki/Dade_Correctional_Institution</t>
  </si>
  <si>
    <t xml:space="preserve">Miami Today, Miami-Dade wins vast former Job Corps property (19 March 2024)</t>
  </si>
  <si>
    <t xml:space="preserve">https://www.miamitodaynews.com/2024/03/19/miami-dade-wins-vast-former-job-corps-property/</t>
  </si>
  <si>
    <t xml:space="preserve">J54</t>
  </si>
  <si>
    <t xml:space="preserve">Miami International Airport (Miami-Dade Aviation Department), Miami Homestead General Aviation Airport page</t>
  </si>
  <si>
    <t xml:space="preserve">https://miami-airport.com/homestead.asp</t>
  </si>
  <si>
    <t xml:space="preserve">J55</t>
  </si>
  <si>
    <t xml:space="preserve">FDOT Florida Aviation System Plan 2043, X51 airport profile (2024)</t>
  </si>
  <si>
    <t xml:space="preserve">https://fdotwww.blob.core.windows.net/sitefinity/docs/default-source/fasp-2043---airport-profiles/x51-(4-4-2024).pdf?sfvrsn=129ae125_1</t>
  </si>
  <si>
    <t xml:space="preserve">J56</t>
  </si>
  <si>
    <t xml:space="preserve">Wikipedia, Miami Homestead General Aviation Airport</t>
  </si>
  <si>
    <t xml:space="preserve">https://en.wikipedia.org/wiki/Miami_Homestead_General_Aviation_Airport</t>
  </si>
  <si>
    <t xml:space="preserve">J57</t>
  </si>
  <si>
    <t xml:space="preserve">Simon, Florida Keys Outlet Marketplace leasing page</t>
  </si>
  <si>
    <t xml:space="preserve">https://business.simon.com/leasing/florida-keys-outlet-marketplace</t>
  </si>
  <si>
    <t xml:space="preserve">J58</t>
  </si>
  <si>
    <t xml:space="preserve">Wikipedia, Lakes by the Bay, Florida</t>
  </si>
  <si>
    <t xml:space="preserve">https://en.wikipedia.org/wiki/Lakes_by_the_Bay,_Florida</t>
  </si>
  <si>
    <t xml:space="preserve">Florida YIMBY, Naranja Grand Affordable Housing Community Tops Off (July 2024)</t>
  </si>
  <si>
    <t xml:space="preserve">https://floridayimby.com/2024/07/naranja-grand-affordable-housing-community-tops-off-in-southern-miami-dade-county.html</t>
  </si>
  <si>
    <t xml:space="preserve">Florida YIMBY, Officials to Vote on Soleste Midtown Homestead (December 2022)</t>
  </si>
  <si>
    <t xml:space="preserve">https://floridayimby.com/2022/12/officials-to-vote-on-soleste-midtown-homestead-in-miami-dade-county-florida.html</t>
  </si>
  <si>
    <t xml:space="preserve">Florida YIMBY, Onyx Housing Group Closes on Land for 159 Unit Regatta Point in Homestead (March 2024)</t>
  </si>
  <si>
    <t xml:space="preserve">https://floridayimby.com/2024/03/onyx-housing-group-closes-on-land-for-159-unit-multifamily-regatta-point-in-homestead-florida.html</t>
  </si>
  <si>
    <t xml:space="preserve">Florida YIMBY, 8 Story Mixed Use Development Proposed for 24735 S. Dixie Highway in Princeton (January 2024)</t>
  </si>
  <si>
    <t xml:space="preserve">https://floridayimby.com/2024/01/8-story-mixed-use-development-is-proposed-for-24735-s-dixie-highway-in-princeton-miami-dade-county.html</t>
  </si>
  <si>
    <t xml:space="preserve">Florida YIMBY, Palm Cove Reserve Proposed at East Palm Drive and SE 12th Avenue, Homestead (July 2023)</t>
  </si>
  <si>
    <t xml:space="preserve">https://floridayimby.com/2023/07/palm-cove-reserve-proposed-for-northwest-corner-of-east-palm-drive-and-southeast-12th-avenue-in-homestead-florida.html</t>
  </si>
  <si>
    <t xml:space="preserve">Florida YIMBY, Sol Vista Tops Out at 11251 Caribbean Boulevard in Cutler Bay (July 2023)</t>
  </si>
  <si>
    <t xml:space="preserve">https://floridayimby.com/2023/07/sol-vista-tops-out-at-11251-caribbean-boulevard-in-cutler-bay-miami-dade-county.html</t>
  </si>
  <si>
    <t xml:space="preserve">Florida YIMBY, Coral Rock Development Unveils Plans for Card Sound Key Apartments in Florida City (February 2023)</t>
  </si>
  <si>
    <t xml:space="preserve">https://floridayimby.com/2023/02/coral-rock-development-unveils-plans-for-card-sound-key-apartments-in-florida-city.html</t>
  </si>
  <si>
    <t xml:space="preserve">Wikipedia, Effects of Hurricane Andrew in Florida</t>
  </si>
  <si>
    <t xml:space="preserve">https://en.wikipedia.org/wiki/Effects_of_Hurricane_Andrew_in_Florida</t>
  </si>
  <si>
    <t xml:space="preserve">J67</t>
  </si>
  <si>
    <t xml:space="preserve">Miami Today, Leaders must step up and vow Together We Will Prosper (April 2020, on We Will Rebuild and Alvah Chapman)</t>
  </si>
  <si>
    <t xml:space="preserve">https://www.miamitodaynews.com/2020/04/14/leaders-must-step-up-and-vow-together-we-will-prosper/</t>
  </si>
  <si>
    <t xml:space="preserve">J68</t>
  </si>
  <si>
    <t xml:space="preserve">Miami-Dade Economic Advocacy Trust, home page (history and programs)</t>
  </si>
  <si>
    <t xml:space="preserve">https://www.miamidade.gov/economicadvocacytrust/</t>
  </si>
  <si>
    <t xml:space="preserve">J69</t>
  </si>
  <si>
    <t xml:space="preserve">Miami-Dade Economic Advocacy Trust, Targeted Urban Areas page</t>
  </si>
  <si>
    <t xml:space="preserve">https://www.miamidade.gov/global/government/trusts/economicadvocacy/targeted-urban-areas.page</t>
  </si>
  <si>
    <t xml:space="preserve">J70</t>
  </si>
  <si>
    <t xml:space="preserve">Miami Today, Vast Rapid Transit Zone in county's growth plans (30 August 2022)</t>
  </si>
  <si>
    <t xml:space="preserve">https://www.miamitodaynews.com/breaking/vast-rapid-transit-zone-in-countys-growth-plans/</t>
  </si>
  <si>
    <t xml:space="preserve">J71</t>
  </si>
  <si>
    <t xml:space="preserve">Miami-Dade County DTPW, SMART Plan South Dade TransitWay Corridor page</t>
  </si>
  <si>
    <t xml:space="preserve">https://www.miamidade.gov/global/transportation/smart-plan-south-dade-transit-way-corridor.page</t>
  </si>
  <si>
    <t xml:space="preserve">J72</t>
  </si>
  <si>
    <t xml:space="preserve">NewHomeSource, Lennar communities in Homestead FL listing</t>
  </si>
  <si>
    <t xml:space="preserve">https://www.newhomesource.com/communities/fl/miami-dade-county-area/homestead/builder-lennar-644</t>
  </si>
  <si>
    <t xml:space="preserve">J73</t>
  </si>
  <si>
    <t xml:space="preserve">Homestead Is Home blog, Keys Gate: A Unique Community in the City of Homestead (2013)</t>
  </si>
  <si>
    <t xml:space="preserve">http://homestead-ishome2.blogspot.com/2013/06/keys-gate-unique-community-in-city-of.html</t>
  </si>
  <si>
    <t xml:space="preserve">Florida YIMBY, Homestead category index (article list with project summaries)</t>
  </si>
  <si>
    <t xml:space="preserve">https://floridayimby.com/category/homestead</t>
  </si>
  <si>
    <t xml:space="preserve">Florida YIMBY, Cutler Bay category index (article list with project summaries)</t>
  </si>
  <si>
    <t xml:space="preserve">https://floridayimby.com/category/cutler-bay</t>
  </si>
  <si>
    <t xml:space="preserve">R1</t>
  </si>
  <si>
    <t xml:space="preserve">Wikipedia, South Dade TransitWay</t>
  </si>
  <si>
    <t xml:space="preserve">https://en.wikipedia.org/wiki/South_Dade_TransitWay</t>
  </si>
  <si>
    <t xml:space="preserve">R2</t>
  </si>
  <si>
    <t xml:space="preserve">Miami-Dade County DTPW, Metro Express Bus Rapid Transit Service page</t>
  </si>
  <si>
    <t xml:space="preserve">https://www.miamidade.gov/global/transportation/metro-express-bus-rapid-transit-service.page</t>
  </si>
  <si>
    <t xml:space="preserve">R3</t>
  </si>
  <si>
    <t xml:space="preserve">Miami-Dade County DTPW, Metro Express Service page (routes, frequencies, park and rides)</t>
  </si>
  <si>
    <t xml:space="preserve">https://www.miamidade.gov/global/transportation/metro-express-service.page</t>
  </si>
  <si>
    <t xml:space="preserve">R4</t>
  </si>
  <si>
    <t xml:space="preserve">R5</t>
  </si>
  <si>
    <t xml:space="preserve">Miami-Dade County press release, Metro Express service to South Dade on October 27, 4 October 2025</t>
  </si>
  <si>
    <t xml:space="preserve">https://www.miamidade.gov/global/release.page?Mduid_release=rel1759611184632563</t>
  </si>
  <si>
    <t xml:space="preserve">R6</t>
  </si>
  <si>
    <t xml:space="preserve">Miami-Dade County DTPW, South Dade TransitWay stations map (PDF)</t>
  </si>
  <si>
    <t xml:space="preserve">https://www.miamidade.gov/transit/library/transitway-stations.pdf</t>
  </si>
  <si>
    <t xml:space="preserve">R7</t>
  </si>
  <si>
    <t xml:space="preserve">Miami-Dade County DTPW, South Dade TransitWay Design Build Overview, State of South Dade presentation (PDF)</t>
  </si>
  <si>
    <t xml:space="preserve">https://www.miamidade.gov/resources/transportation_publicworks/documents/state-of-dade-presentation.pdf</t>
  </si>
  <si>
    <t xml:space="preserve">R8</t>
  </si>
  <si>
    <t xml:space="preserve">Federal Transit Administration, South Corridor Rapid Transit Project Profile (PDF)</t>
  </si>
  <si>
    <t xml:space="preserve">https://www.transit.dot.gov/sites/fta.dot.gov/files/docs/funding/grant-programs/capital-investments/130031/fl-miami-dade-county-south-corridor-rapid-transit-project-profile.pdf</t>
  </si>
  <si>
    <t xml:space="preserve">R9</t>
  </si>
  <si>
    <t xml:space="preserve">WLRN, Miami-Dade approves rapid transit bus plan over Metrorail expansion in South Dade, 30 August 2018</t>
  </si>
  <si>
    <t xml:space="preserve">https://www.wlrn.org/news/2018-08-30/miami-dade-approves-rapid-transit-bus-plan-over-metrorail-expansion-in-south-dade</t>
  </si>
  <si>
    <t xml:space="preserve">R10</t>
  </si>
  <si>
    <t xml:space="preserve">Miami Today, South Dade Transitway rapid bus service rolls ahead, 3 December 2019</t>
  </si>
  <si>
    <t xml:space="preserve">https://www.miamitodaynews.com/2019/12/03/south-dade-transitway-rapid-bus-service-rolls-ahead/</t>
  </si>
  <si>
    <t xml:space="preserve">R11</t>
  </si>
  <si>
    <t xml:space="preserve">Miami-Dade TPO, The SMART Plan page</t>
  </si>
  <si>
    <t xml:space="preserve">https://www.miamidadetpo.org/tpo/smartplan.page</t>
  </si>
  <si>
    <t xml:space="preserve">R12</t>
  </si>
  <si>
    <t xml:space="preserve">Miami-Dade County CITT, History of the People's Transportation Plan</t>
  </si>
  <si>
    <t xml:space="preserve">https://www.miamidade.gov/citt/history.asp</t>
  </si>
  <si>
    <t xml:space="preserve">R13</t>
  </si>
  <si>
    <t xml:space="preserve">Miami-Dade County, Ordinance amending Chapter 33C, Rapid Transit Zone expansion, Legistar file 221198 (2022)</t>
  </si>
  <si>
    <t xml:space="preserve">https://www.miamidade.gov/govaction/legistarfiles/Matters/Y2022/221198.pdf</t>
  </si>
  <si>
    <t xml:space="preserve">R14</t>
  </si>
  <si>
    <t xml:space="preserve">Miami Today, Vast Rapid Transit Zone in county's growth plans, 30 August 2022</t>
  </si>
  <si>
    <t xml:space="preserve">R15</t>
  </si>
  <si>
    <t xml:space="preserve">TCRP Report 90, Bus Rapid Transit case study, South Miami-Dade Busway (PDF)</t>
  </si>
  <si>
    <t xml:space="preserve">https://onlinepubs.trb.org/onlinepubs/tcrp/tcrp90v1_cs/miami.pdf</t>
  </si>
  <si>
    <t xml:space="preserve">R16</t>
  </si>
  <si>
    <t xml:space="preserve">Miami-Dade Transit, South Miami-Dade Busway System Summary, May 2003 (NBRTI PDF)</t>
  </si>
  <si>
    <t xml:space="preserve">https://nbrti.org/wp-content/uploads/2017/05/mdt-5-03.pdf</t>
  </si>
  <si>
    <t xml:space="preserve">R17</t>
  </si>
  <si>
    <t xml:space="preserve">Wikipedia, Florida East Coast Railway</t>
  </si>
  <si>
    <t xml:space="preserve">https://en.wikipedia.org/wiki/Florida_East_Coast_Railway</t>
  </si>
  <si>
    <t xml:space="preserve">R18</t>
  </si>
  <si>
    <t xml:space="preserve">Wikipedia, Dadeland South station</t>
  </si>
  <si>
    <t xml:space="preserve">https://en.wikipedia.org/wiki/Dadeland_South_station</t>
  </si>
  <si>
    <t xml:space="preserve">R19</t>
  </si>
  <si>
    <t xml:space="preserve">Pinecrest Tribune (Community Newspapers), Groundbreaking on new version of busway, June 2021</t>
  </si>
  <si>
    <t xml:space="preserve">https://communitynewspapers.com/pinecrest-tribune/groundbreaking-on-new-version-of-busway/</t>
  </si>
  <si>
    <t xml:space="preserve">Wikipedia, Homestead Extension of Florida's Turnpike</t>
  </si>
  <si>
    <t xml:space="preserve">https://en.wikipedia.org/wiki/Homestead_Extension_of_Florida%27s_Turnpike</t>
  </si>
  <si>
    <t xml:space="preserve">R21</t>
  </si>
  <si>
    <t xml:space="preserve">Wikipedia, Florida State Road 997 (Krome Avenue)</t>
  </si>
  <si>
    <t xml:space="preserve">https://en.wikipedia.org/wiki/Florida_State_Road_997</t>
  </si>
  <si>
    <t xml:space="preserve">R22</t>
  </si>
  <si>
    <t xml:space="preserve">FDOT District Six, SR 997 Krome Avenue from SW 232 St to SW 312 St project page</t>
  </si>
  <si>
    <t xml:space="preserve">https://www.fdotmiamidade.com/project/179/427369-1-32-01-405575-9-52-01</t>
  </si>
  <si>
    <t xml:space="preserve">R23</t>
  </si>
  <si>
    <t xml:space="preserve">Kendall Gazette (Community Newspapers), Five contracts underway on Krome south of US 41, September 2015</t>
  </si>
  <si>
    <t xml:space="preserve">https://communitynewspapers.com/kendallgazette/five-contracts-underway-on-krome-south-of-us-41/</t>
  </si>
  <si>
    <t xml:space="preserve">R24</t>
  </si>
  <si>
    <t xml:space="preserve">FDOT District Six, Krome Ave Truck Bypass project page 405575-6/7/8-52-01</t>
  </si>
  <si>
    <t xml:space="preserve">https://www.fdotmiamidade.com/project/178/405575-6-7-8-52-01</t>
  </si>
  <si>
    <t xml:space="preserve">R25</t>
  </si>
  <si>
    <t xml:space="preserve">Miami Today, Homestead truck bypass rolling, 21 May 2014</t>
  </si>
  <si>
    <t xml:space="preserve">https://www.miamitodaynews.com/2014/05/21/homestead-truck-bypass-rolling/</t>
  </si>
  <si>
    <t xml:space="preserve">R26</t>
  </si>
  <si>
    <t xml:space="preserve">Wikipedia, U.S. Route 1 in Florida</t>
  </si>
  <si>
    <t xml:space="preserve">https://en.wikipedia.org/wiki/U.S._Route_1_in_Florida</t>
  </si>
  <si>
    <t xml:space="preserve">R27</t>
  </si>
  <si>
    <t xml:space="preserve">Wikipedia, Card Sound Road and Card Sound Bridge</t>
  </si>
  <si>
    <t xml:space="preserve">https://en.wikipedia.org/wiki/Card_Sound_Road</t>
  </si>
  <si>
    <t xml:space="preserve">Wikipedia, Old Cutler Road</t>
  </si>
  <si>
    <t xml:space="preserve">https://en.wikipedia.org/wiki/Old_Cutler_Road</t>
  </si>
  <si>
    <t xml:space="preserve">Wikipedia, Coral Reef Drive (SR 992)</t>
  </si>
  <si>
    <t xml:space="preserve">https://en.wikipedia.org/wiki/Coral_Reef_Drive</t>
  </si>
  <si>
    <t xml:space="preserve">R30</t>
  </si>
  <si>
    <t xml:space="preserve">Miami-Dade Aviation Department, Miami Homestead General Aviation Airport (X51) page</t>
  </si>
  <si>
    <t xml:space="preserve">R31</t>
  </si>
  <si>
    <t xml:space="preserve">R32</t>
  </si>
  <si>
    <t xml:space="preserve">Miami-Dade County press release, groundbreaking on South Dade Transit Operations Center, June 2024</t>
  </si>
  <si>
    <t xml:space="preserve">https://www.miamidade.gov/global/release.page?Mduid_release=rel1718906777939772</t>
  </si>
  <si>
    <t xml:space="preserve">R33</t>
  </si>
  <si>
    <t xml:space="preserve">TrailLink (Rails to Trails Conservancy), South Dade Trail</t>
  </si>
  <si>
    <t xml:space="preserve">https://www.traillink.com/trail/south-dade-trail/</t>
  </si>
  <si>
    <t xml:space="preserve">South Dade News (Community Newspapers), Homestead's free trolley offers new, more convenient route</t>
  </si>
  <si>
    <t xml:space="preserve">https://communitynewspapers.com/south-dade/homesteads-free-trolley-offers-new-more-convenient-route/</t>
  </si>
  <si>
    <t xml:space="preserve">WLRN, Homestead launches free National Parks trolley, 6 January 2014</t>
  </si>
  <si>
    <t xml:space="preserve">https://www.wlrn.org/news/2014-01-06/homestead-launches-free-national-parks-trolley</t>
  </si>
  <si>
    <t xml:space="preserve">Cutler Bay Community News, Town's circulator bus runs six days a week, gets a new look, 11 March 2017</t>
  </si>
  <si>
    <t xml:space="preserve">https://communitynewspapers.com/cutler-bay/towns-circulator-bus-runs-six-days-week-gets-new-look/</t>
  </si>
  <si>
    <t xml:space="preserve">Town of Cutler Bay, Free on demand transit service launches in Cutler Bay (GO Connect), December 2020</t>
  </si>
  <si>
    <t xml:space="preserve">https://www.cutlerbay-fl.gov/community/page/free-demand-transit-service-launches-cutler-bay</t>
  </si>
  <si>
    <t xml:space="preserve">R38</t>
  </si>
  <si>
    <t xml:space="preserve">Village of Palmetto Bay, Local Bus Service (IBus) page</t>
  </si>
  <si>
    <t xml:space="preserve">https://www.palmettobay-fl.gov/1312/Local-Bus-Information</t>
  </si>
  <si>
    <t xml:space="preserve">R39</t>
  </si>
  <si>
    <t xml:space="preserve">Wikipedia, List of Metrobus routes in Miami-Dade County</t>
  </si>
  <si>
    <t xml:space="preserve">https://en.wikipedia.org/wiki/List_of_Metrobus_routes_in_Miami-Dade_County</t>
  </si>
  <si>
    <t xml:space="preserve">R40</t>
  </si>
  <si>
    <t xml:space="preserve">Wikipedia, Metrobus (Miami-Dade County)</t>
  </si>
  <si>
    <t xml:space="preserve">https://en.wikipedia.org/wiki/Metrobus_(Miami-Dade_County)</t>
  </si>
  <si>
    <t xml:space="preserve">R41</t>
  </si>
  <si>
    <t xml:space="preserve">Axios Miami, Miami-Dade Metro Express bus service launch, 16 October 2025</t>
  </si>
  <si>
    <t xml:space="preserve">https://www.axios.com/local/miami/2025/10/16/miami-dade-express-bus-service-launch-florida-city</t>
  </si>
  <si>
    <t xml:space="preserve">R42</t>
  </si>
  <si>
    <t xml:space="preserve">Historic South Dade, The Campbell Furniture Building</t>
  </si>
  <si>
    <t xml:space="preserve">https://hsdade.com/the-campbell-furniture-building/</t>
  </si>
  <si>
    <t xml:space="preserve">R43</t>
  </si>
  <si>
    <t xml:space="preserve">FTA, South Corridor Rapid Transit Project Profile page</t>
  </si>
  <si>
    <t xml:space="preserve">https://www.transit.dot.gov/funding/grant-programs/capital-investments/south-corridor-rapid-transit-project-profile</t>
  </si>
  <si>
    <t xml:space="preserve">A1</t>
  </si>
  <si>
    <t xml:space="preserve">Redland Market Village, official site home page</t>
  </si>
  <si>
    <t xml:space="preserve">https://redlandmarketvillage.com/</t>
  </si>
  <si>
    <t xml:space="preserve">A2</t>
  </si>
  <si>
    <t xml:space="preserve">A3</t>
  </si>
  <si>
    <t xml:space="preserve">Miami Herald via AOL, Knaus Berry Farm has new owners and a new home, 22 August 2025</t>
  </si>
  <si>
    <t xml:space="preserve">https://www.aol.com/knaus-berry-farm-owners-home-083000025.html</t>
  </si>
  <si>
    <t xml:space="preserve">A4</t>
  </si>
  <si>
    <t xml:space="preserve">Miami Herald via AOL, When is the new Knaus Berry Farm in Homestead opening</t>
  </si>
  <si>
    <t xml:space="preserve">https://www.aol.com/articles/knaus-berry-farm-homestead-opening-083000686.html</t>
  </si>
  <si>
    <t xml:space="preserve">Robert Is Here, Our Story page</t>
  </si>
  <si>
    <t xml:space="preserve">https://www.robertishere.com/pages/our-story</t>
  </si>
  <si>
    <t xml:space="preserve">A6</t>
  </si>
  <si>
    <t xml:space="preserve">Greater Miami Convention and Visitors Bureau, Schnebly Redland's Winery and Brewery listing</t>
  </si>
  <si>
    <t xml:space="preserve">https://www.miamiandbeaches.com/l/attractions/schnebly-redlands-winery-and-brewery/590</t>
  </si>
  <si>
    <t xml:space="preserve">A7</t>
  </si>
  <si>
    <t xml:space="preserve">WLRN Sunshine Economy, Redland's Schnebly: From Wine To Beer To Spirited Expansion, 17 March 2014</t>
  </si>
  <si>
    <t xml:space="preserve">https://www.wlrn.org/show/the-sunshine-economy/2014-03-17/redlands-schnebly-from-wine-to-beer-to-spirited-expansion</t>
  </si>
  <si>
    <t xml:space="preserve">A8</t>
  </si>
  <si>
    <t xml:space="preserve">Schnebly Redland's Winery, official site</t>
  </si>
  <si>
    <t xml:space="preserve">https://www.schneblywinery.com/</t>
  </si>
  <si>
    <t xml:space="preserve">South Dade News Leader, Burr's Berry Farm, Bridging past to future</t>
  </si>
  <si>
    <t xml:space="preserve">https://www.southdadenewsleader.com/archives/burr-s-berry-farm-bridging-past-to-future/article_d65d51ec-d78c-5d1a-808a-e1b67352daca.html</t>
  </si>
  <si>
    <t xml:space="preserve">Wikipedia, Cauley Square</t>
  </si>
  <si>
    <t xml:space="preserve">https://en.wikipedia.org/wiki/Cauley_Square</t>
  </si>
  <si>
    <t xml:space="preserve">Miami-Dade County Parks, Fruit and Spice Park History page</t>
  </si>
  <si>
    <t xml:space="preserve">https://www.miamidade.gov/fruitandspicepark/history.page</t>
  </si>
  <si>
    <t xml:space="preserve">A12</t>
  </si>
  <si>
    <t xml:space="preserve">Wikipedia, Fruit and Spice Park</t>
  </si>
  <si>
    <t xml:space="preserve">https://en.wikipedia.org/wiki/Fruit_and_Spice_Park</t>
  </si>
  <si>
    <t xml:space="preserve">A13</t>
  </si>
  <si>
    <t xml:space="preserve">Clio, Fruit and Spice Park: A Miami-Dade Heritage Park</t>
  </si>
  <si>
    <t xml:space="preserve">https://theclio.com/entry/146994</t>
  </si>
  <si>
    <t xml:space="preserve">Wikipedia, Coral Castle</t>
  </si>
  <si>
    <t xml:space="preserve">https://en.wikipedia.org/wiki/Coral_Castle</t>
  </si>
  <si>
    <t xml:space="preserve">Wikipedia, Monkey Jungle</t>
  </si>
  <si>
    <t xml:space="preserve">https://en.wikipedia.org/wiki/Monkey_Jungle</t>
  </si>
  <si>
    <t xml:space="preserve">A16</t>
  </si>
  <si>
    <t xml:space="preserve">The Hotel Redland, History page</t>
  </si>
  <si>
    <t xml:space="preserve">https://www.thehotelredland.com/the-hotel-redland-history/</t>
  </si>
  <si>
    <t xml:space="preserve">A17</t>
  </si>
  <si>
    <t xml:space="preserve">Wikipedia, Redland Farm Life School</t>
  </si>
  <si>
    <t xml:space="preserve">https://en.wikipedia.org/wiki/Redland_Farm_Life_School</t>
  </si>
  <si>
    <t xml:space="preserve">Wikipedia, Redland, Florida</t>
  </si>
  <si>
    <t xml:space="preserve">A19</t>
  </si>
  <si>
    <t xml:space="preserve">Wikipedia, Silver Palm Schoolhouse</t>
  </si>
  <si>
    <t xml:space="preserve">https://en.wikipedia.org/wiki/Silver_Palm_Schoolhouse</t>
  </si>
  <si>
    <t xml:space="preserve">South Dade News Leader, Farmer's Market An Agricultural Cornerstone (Florida City State Farmers Market)</t>
  </si>
  <si>
    <t xml:space="preserve">A21</t>
  </si>
  <si>
    <t xml:space="preserve">Wikipedia, Sottile Farms</t>
  </si>
  <si>
    <t xml:space="preserve">https://en.wikipedia.org/wiki/Sottile_Farms</t>
  </si>
  <si>
    <t xml:space="preserve">A22</t>
  </si>
  <si>
    <t xml:space="preserve">Edible South Florida, Celebrate 90 Years of UF/IFAS TREC</t>
  </si>
  <si>
    <t xml:space="preserve">https://ediblesouthflorida.ediblecommunities.com/things-do/celebrate-90-years-ufifas-trec/</t>
  </si>
  <si>
    <t xml:space="preserve">A23</t>
  </si>
  <si>
    <t xml:space="preserve">USDA ARS, History of Chapman Field (Subtropical Horticulture Research Station)</t>
  </si>
  <si>
    <t xml:space="preserve">https://www.ars.usda.gov/southeast-area/miami-fl/subtropical-horticulture-research/docs/history-of-chapman-field/</t>
  </si>
  <si>
    <t xml:space="preserve">A24</t>
  </si>
  <si>
    <t xml:space="preserve">Wikipedia, Chapman Field (Miami)</t>
  </si>
  <si>
    <t xml:space="preserve">https://en.wikipedia.org/wiki/Chapman_Field_(Miami)</t>
  </si>
  <si>
    <t xml:space="preserve">Costa Farms, Costa Farms History page</t>
  </si>
  <si>
    <t xml:space="preserve">A26</t>
  </si>
  <si>
    <t xml:space="preserve">Miami-Dade County, Agriculture Manager page</t>
  </si>
  <si>
    <t xml:space="preserve">https://www.miamidade.gov/global/economy/agriculture.page</t>
  </si>
  <si>
    <t xml:space="preserve">A27</t>
  </si>
  <si>
    <t xml:space="preserve">Miami-Dade County Planning, Countywide Studies (Evaluation of Agricultural Land Use Trends and Outlook, October 2023)</t>
  </si>
  <si>
    <t xml:space="preserve">https://www.miamidade.gov/global/economy/planning/countywide-studies.page</t>
  </si>
  <si>
    <t xml:space="preserve">A28</t>
  </si>
  <si>
    <t xml:space="preserve">Miami-Dade County Planning, EAR presentation on Miami-Dade County Agriculture (2022 Census of Agriculture and 2025 Property Appraiser figures)</t>
  </si>
  <si>
    <t xml:space="preserve">https://www.miamidade.gov/resources/economy/planning/documents/ear-presentation-2.pdf</t>
  </si>
  <si>
    <t xml:space="preserve">A29</t>
  </si>
  <si>
    <t xml:space="preserve">UF IFAS, Economic Impact of Agriculture and Agribusiness in Miami-Dade County, Florida: A Summary (Degner et al., 2001)</t>
  </si>
  <si>
    <t xml:space="preserve">https://ufdcimages.uflib.ufl.edu/IR/00/00/19/19/00001/FE30800.pdf</t>
  </si>
  <si>
    <t xml:space="preserve">A30</t>
  </si>
  <si>
    <t xml:space="preserve">FIU Caplin News, Redland's disappearing fields are threatening Miami-Dade's food future</t>
  </si>
  <si>
    <t xml:space="preserve">https://caplinnews.fiu.edu/redlands-disappearing-fields-are-threatening-miami-dades-food-future/</t>
  </si>
  <si>
    <t xml:space="preserve">A31</t>
  </si>
  <si>
    <t xml:space="preserve">Miami-Dade County, Comprehensive Development Master Plan (CDMP) home page</t>
  </si>
  <si>
    <t xml:space="preserve">https://www.miamidade.gov/global/economy/planning/cdmp/home.page</t>
  </si>
  <si>
    <t xml:space="preserve">A32</t>
  </si>
  <si>
    <t xml:space="preserve">Miami Geographic, Meet the UDB (2014)</t>
  </si>
  <si>
    <t xml:space="preserve">https://miamigeographic.com/2014/04/14/meet-the-udb/</t>
  </si>
  <si>
    <t xml:space="preserve">A33</t>
  </si>
  <si>
    <t xml:space="preserve">Axios Miami, Judge tosses approval for logistics district, 26 March 2024</t>
  </si>
  <si>
    <t xml:space="preserve">https://www.axios.com/local/miami/2024/03/26/judge-overturns-approval-for-logistics-district</t>
  </si>
  <si>
    <t xml:space="preserve">A34</t>
  </si>
  <si>
    <t xml:space="preserve">South Dade News Leader, County moves forward with UDB expansion, sends it to Tallahassee for review (2021)</t>
  </si>
  <si>
    <t xml:space="preserve">https://www.southdadenewsleader.com/news/county-moves-forward-with-udb-expansion-sends-it-to-tallahassee-for-review/article_96c79ec2-1722-11ec-8592-5bb4948469cd.html</t>
  </si>
  <si>
    <t xml:space="preserve">A35</t>
  </si>
  <si>
    <t xml:space="preserve">Centro Campesino, History page</t>
  </si>
  <si>
    <t xml:space="preserve">https://centrocampesino.org/ccfc-history/</t>
  </si>
  <si>
    <t xml:space="preserve">Rob's Redland Riot, Road Rallye page</t>
  </si>
  <si>
    <t xml:space="preserve">https://www.redlandriot.com/Rallye.html</t>
  </si>
  <si>
    <t xml:space="preserve">Homestead Rodeo, History page</t>
  </si>
  <si>
    <t xml:space="preserve">https://www.homesteadrodeo.com/history</t>
  </si>
  <si>
    <t xml:space="preserve">A38</t>
  </si>
  <si>
    <t xml:space="preserve">Wikipedia, Everglades Alligator Farm</t>
  </si>
  <si>
    <t xml:space="preserve">https://en.wikipedia.org/wiki/Everglades_Alligator_Farm</t>
  </si>
  <si>
    <t xml:space="preserve">A39</t>
  </si>
  <si>
    <t xml:space="preserve">Wikipedia, Everglades National Park</t>
  </si>
  <si>
    <t xml:space="preserve">https://en.wikipedia.org/wiki/Everglades_National_Park</t>
  </si>
  <si>
    <t xml:space="preserve">Wikipedia, Ernest F. Coe</t>
  </si>
  <si>
    <t xml:space="preserve">https://en.wikipedia.org/wiki/Ernest_F._Coe</t>
  </si>
  <si>
    <t xml:space="preserve">A41</t>
  </si>
  <si>
    <t xml:space="preserve">Sherpa Guides, Ernest F. Coe Visitor Center</t>
  </si>
  <si>
    <t xml:space="preserve">https://www.sherpaguides.com/florida/everglades/ernest_coe_vis_ctr.html</t>
  </si>
  <si>
    <t xml:space="preserve">Wikipedia, Royal Palm State Park</t>
  </si>
  <si>
    <t xml:space="preserve">https://en.wikipedia.org/wiki/Royal_Palm_State_Park</t>
  </si>
  <si>
    <t xml:space="preserve">A43</t>
  </si>
  <si>
    <t xml:space="preserve">Wikipedia, Biscayne National Park</t>
  </si>
  <si>
    <t xml:space="preserve">https://en.wikipedia.org/wiki/Biscayne_National_Park</t>
  </si>
  <si>
    <t xml:space="preserve">NPplan, Biscayne National Park Dante Fascell Visitor Center</t>
  </si>
  <si>
    <t xml:space="preserve">https://npplan.com/parks-by-state/florida-national-parks/biscayne-national-park-park-at-a-glance/biscayne-national-park-dante-fascell-visitor-center/</t>
  </si>
  <si>
    <t xml:space="preserve">A45</t>
  </si>
  <si>
    <t xml:space="preserve">National Park Service, Biscayne National Park, Nearby Marinas, Access for Boaters</t>
  </si>
  <si>
    <t xml:space="preserve">https://www.nps.gov/bisc/planyourvisit/nearby-marinas-access-for-boaters.htm</t>
  </si>
  <si>
    <t xml:space="preserve">A46</t>
  </si>
  <si>
    <t xml:space="preserve">Wikipedia, Islandia, Florida</t>
  </si>
  <si>
    <t xml:space="preserve">https://en.wikipedia.org/wiki/Islandia,_Florida</t>
  </si>
  <si>
    <t xml:space="preserve">Wikipedia, Zoo Miami</t>
  </si>
  <si>
    <t xml:space="preserve">https://en.wikipedia.org/wiki/Zoo_Miami</t>
  </si>
  <si>
    <t xml:space="preserve">A48</t>
  </si>
  <si>
    <t xml:space="preserve">Gold Coast Railroad Museum, official site</t>
  </si>
  <si>
    <t xml:space="preserve">https://www.goldcoastrailroadmuseum.org/</t>
  </si>
  <si>
    <t xml:space="preserve">A49</t>
  </si>
  <si>
    <t xml:space="preserve">RGUS Rail, Gold Coast Railroad Museum history</t>
  </si>
  <si>
    <t xml:space="preserve">https://www.rgusrail.com/flgcrm.html</t>
  </si>
  <si>
    <t xml:space="preserve">A50</t>
  </si>
  <si>
    <t xml:space="preserve">Wikipedia, Naval Air Station Richmond</t>
  </si>
  <si>
    <t xml:space="preserve">Wikipedia, Naval Air Station Richmond Headquarters Building</t>
  </si>
  <si>
    <t xml:space="preserve">https://en.wikipedia.org/wiki/Naval_Air_Station_Richmond_Headquarters_Building</t>
  </si>
  <si>
    <t xml:space="preserve">Wikipedia, Larry and Penny Thompson Memorial Park</t>
  </si>
  <si>
    <t xml:space="preserve">https://en.wikipedia.org/wiki/Larry_and_Penny_Thompson_Memorial_Park</t>
  </si>
  <si>
    <t xml:space="preserve">A54</t>
  </si>
  <si>
    <t xml:space="preserve">Clio, Deering Estate at Cutler</t>
  </si>
  <si>
    <t xml:space="preserve">https://theclio.com/entry/146997</t>
  </si>
  <si>
    <t xml:space="preserve">A55</t>
  </si>
  <si>
    <t xml:space="preserve">Clio, Homestead Bayfront Park: A Miami-Dade Heritage Park</t>
  </si>
  <si>
    <t xml:space="preserve">https://theclio.com/entry/146996</t>
  </si>
  <si>
    <t xml:space="preserve">A56</t>
  </si>
  <si>
    <t xml:space="preserve">Wikipedia, Black Point Marina</t>
  </si>
  <si>
    <t xml:space="preserve">https://en.wikipedia.org/wiki/Black_Point_Marina</t>
  </si>
  <si>
    <t xml:space="preserve">A57</t>
  </si>
  <si>
    <t xml:space="preserve">Miami-Dade County Parks, Black Point Marina page</t>
  </si>
  <si>
    <t xml:space="preserve">https://www.miamidade.gov/parks/black-point-marina.asp</t>
  </si>
  <si>
    <t xml:space="preserve">Wikipedia, Homestead Sports Complex</t>
  </si>
  <si>
    <t xml:space="preserve">https://en.wikipedia.org/wiki/Homestead_Sports_Complex</t>
  </si>
  <si>
    <t xml:space="preserve">A60</t>
  </si>
  <si>
    <t xml:space="preserve">Wikipedia, Biscayne Bay Aquatic Preserve</t>
  </si>
  <si>
    <t xml:space="preserve">https://en.wikipedia.org/wiki/Biscayne_Bay_Aquatic_Preserve</t>
  </si>
  <si>
    <t xml:space="preserve">Wikipedia, Card Sound Road</t>
  </si>
  <si>
    <t xml:space="preserve">A63</t>
  </si>
  <si>
    <t xml:space="preserve">Wikipedia, Comprehensive Everglades Restoration Plan</t>
  </si>
  <si>
    <t xml:space="preserve">https://en.wikipedia.org/wiki/Comprehensive_Everglades_Restoration_Plan</t>
  </si>
  <si>
    <t xml:space="preserve">US Army Corps of Engineers Jacksonville District, Biscayne Bay Coastal Wetlands project page</t>
  </si>
  <si>
    <t xml:space="preserve">https://www.saj.usace.army.mil/Missions/Environmental/Ecosystem-Restoration/Biscayne-Bay-Coastal-Wetlands/</t>
  </si>
  <si>
    <t xml:space="preserve">A65</t>
  </si>
  <si>
    <t xml:space="preserve">National Park Service, Everglades National Park, C-111 page</t>
  </si>
  <si>
    <t xml:space="preserve">https://www.nps.gov/ever/learn/nature/c111.htm</t>
  </si>
  <si>
    <t xml:space="preserve">A66</t>
  </si>
  <si>
    <t xml:space="preserve">Miami-Dade County Parks, Recreation and Open Spaces home page</t>
  </si>
  <si>
    <t xml:space="preserve">https://www.miamidade.gov/global/recreation/home.page</t>
  </si>
  <si>
    <t xml:space="preserve">A67</t>
  </si>
  <si>
    <t xml:space="preserve">Wikipedia, Matheson Hammock Park (first county park, 1930, first parks director A. D. Barnes)</t>
  </si>
  <si>
    <t xml:space="preserve">https://en.wikipedia.org/wiki/Matheson_Hammock_Park</t>
  </si>
  <si>
    <t xml:space="preserve">A68</t>
  </si>
  <si>
    <t xml:space="preserve">Wikipedia, Homestead, Florida</t>
  </si>
  <si>
    <t xml:space="preserve">A69</t>
  </si>
  <si>
    <t xml:space="preserve">Edible South Florida, Historic Redland Tropical Trail</t>
  </si>
  <si>
    <t xml:space="preserve">https://ediblesouthflorida.ediblecommunities.com/things-do/historic-redland-tropical-trail/</t>
  </si>
  <si>
    <t xml:space="preserve">G1</t>
  </si>
  <si>
    <t xml:space="preserve">Seminole Theatre, History page (timeline 1912 to 2015)</t>
  </si>
  <si>
    <t xml:space="preserve">G2</t>
  </si>
  <si>
    <t xml:space="preserve">Wikipedia, Homestead Historic Downtown District (NRHP 2007, Seminole Theatre timeline)</t>
  </si>
  <si>
    <t xml:space="preserve">https://en.wikipedia.org/wiki/Homestead_Historic_Downtown_District</t>
  </si>
  <si>
    <t xml:space="preserve">G3</t>
  </si>
  <si>
    <t xml:space="preserve">Homestead Cybrarium, About page (opened 18 March 2021, 23,800 sq ft)</t>
  </si>
  <si>
    <t xml:space="preserve">https://cybrarium.org/about/</t>
  </si>
  <si>
    <t xml:space="preserve">G4</t>
  </si>
  <si>
    <t xml:space="preserve">PR Newswire, The Homestead Cybrarium Opens (LS&amp;S operator, 2021)</t>
  </si>
  <si>
    <t xml:space="preserve">https://www.prnewswire.com/news-releases/the-homestead-cybrarium-opens-breaking-the-mold-of-traditional-library-service-301258933.html</t>
  </si>
  <si>
    <t xml:space="preserve">G5</t>
  </si>
  <si>
    <t xml:space="preserve">Historic Homestead Town Hall Museum, Town Hall History (built 1917, museum 1994)</t>
  </si>
  <si>
    <t xml:space="preserve">https://townhallmuseum.org/history/</t>
  </si>
  <si>
    <t xml:space="preserve">Homestead Rodeo Association, History page (first rodeo 1949, HRA 1952, arena 1958, Andrew 1992)</t>
  </si>
  <si>
    <t xml:space="preserve">G7</t>
  </si>
  <si>
    <t xml:space="preserve">South Dade News Leader, Homestead Rodeo Weekend (2017; parade, Frontier Days, PRCA)</t>
  </si>
  <si>
    <t xml:space="preserve">https://www.southdadenewsleader.com/news/homestead-rodeo-weekend/article_01a737e4-de83-11e6-9db0-f7cf01babc79.html</t>
  </si>
  <si>
    <t xml:space="preserve">Florida Department of State, Homestead designated Florida Main Street Program of the Month (2014; Main Street since 1993)</t>
  </si>
  <si>
    <t xml:space="preserve">https://dos.fl.gov/communications/press-releases/2014/secretary-detzner-designates-homestead-as-florida-main-street-program-of-the-month/</t>
  </si>
  <si>
    <t xml:space="preserve">G9</t>
  </si>
  <si>
    <t xml:space="preserve">Discover Downtown Homestead, About page (city 1913, downtown history, CRA 1993)</t>
  </si>
  <si>
    <t xml:space="preserve">https://discoverdowntownhomestead.com/about/</t>
  </si>
  <si>
    <t xml:space="preserve">G10</t>
  </si>
  <si>
    <t xml:space="preserve">Florida Auditor General, Homestead Community Redevelopment Agency FY2024 financial statements (created 1994, extended to 2051)</t>
  </si>
  <si>
    <t xml:space="preserve">https://flauditor.gov/pages/specialdistricts_efile%20rpts/2024%20homestead%20community%20redevelopment%20agency.pdf</t>
  </si>
  <si>
    <t xml:space="preserve">G11</t>
  </si>
  <si>
    <t xml:space="preserve">Miami-Dade County, Naranja Lakes CRA special district background (ordinance O-02-163, 2002)</t>
  </si>
  <si>
    <t xml:space="preserve">https://www.miamidade.gov/global/government/special-districts/naranja-lakes-cra-special-district.page</t>
  </si>
  <si>
    <t xml:space="preserve">G12</t>
  </si>
  <si>
    <t xml:space="preserve">Miami-Dade County, West Perrine CRA special district background (2005)</t>
  </si>
  <si>
    <t xml:space="preserve">https://www.miamidade.gov/global/government/special-districts/west-perrine-cra-special-district.page</t>
  </si>
  <si>
    <t xml:space="preserve">G13</t>
  </si>
  <si>
    <t xml:space="preserve">Miami-Dade County, Goulds Community Redevelopment Agency board page (ordinance 23-102, 2023)</t>
  </si>
  <si>
    <t xml:space="preserve">https://www.miamidade.gov/global/government/boards/goulds.page</t>
  </si>
  <si>
    <t xml:space="preserve">G14</t>
  </si>
  <si>
    <t xml:space="preserve">City of Florida City, Community Redevelopment Agency page (created 1995, expanded 2009 and 2020, plan 2019)</t>
  </si>
  <si>
    <t xml:space="preserve">https://www.floridacityfl.gov/cra-fl-city</t>
  </si>
  <si>
    <t xml:space="preserve">G15</t>
  </si>
  <si>
    <t xml:space="preserve">Miami-Dade County, Community Redevelopment Agencies list</t>
  </si>
  <si>
    <t xml:space="preserve">https://www.miamidade.gov/global/management/community-redevelopment-agencies.page</t>
  </si>
  <si>
    <t xml:space="preserve">G16</t>
  </si>
  <si>
    <t xml:space="preserve">Sasaki, Losner Park project page (0.68 to 3 acres, completed November 2022, $6M)</t>
  </si>
  <si>
    <t xml:space="preserve">https://www.sasaki.com/projects/losner-park/</t>
  </si>
  <si>
    <t xml:space="preserve">G17</t>
  </si>
  <si>
    <t xml:space="preserve">South Dade News Leader, Losner Park Renovation and Expansion Begins (December 2020; park named 1990s for Losner family)</t>
  </si>
  <si>
    <t xml:space="preserve">https://www.southdadenewsleader.com/news/losner-park-renovation-and-expansion-begins/article_af3988be-3b34-11eb-bedb-7f02eef7131d.html</t>
  </si>
  <si>
    <t xml:space="preserve">ArtSouth, About page (founded 2000 by Ellie Schneiderman and I. Stanley Levine; moved 2013)</t>
  </si>
  <si>
    <t xml:space="preserve">https://artsouthmiami.org/about/</t>
  </si>
  <si>
    <t xml:space="preserve">G19</t>
  </si>
  <si>
    <t xml:space="preserve">Miami-Dade Department of Cultural Affairs, Dennis C. Moss Cultural Arts Center (opened 2011, 961 seats)</t>
  </si>
  <si>
    <t xml:space="preserve">https://miamidadearts.org/facilities/south-miami-dade-cultural-arts-center</t>
  </si>
  <si>
    <t xml:space="preserve">G20</t>
  </si>
  <si>
    <t xml:space="preserve">South Florida Times, Cultural center being renamed for former commissioner (renamed 22 October 2022)</t>
  </si>
  <si>
    <t xml:space="preserve">https://www.sfltimes.com/news/local/cultural-center-being-renamed-for-former-commissioner</t>
  </si>
  <si>
    <t xml:space="preserve">Burger Beast, Shiver's BBQ Homestead history (1957, Virgil Shiver 1960, Andrew reopening 1993)</t>
  </si>
  <si>
    <t xml:space="preserve">https://burgerbeast.com/shivers-bbq-homestead/</t>
  </si>
  <si>
    <t xml:space="preserve">South Dade News Leader, El Toro Taco Celebrates 41 years (2017; founded 1976 by Estefana and Pablo Hernandez)</t>
  </si>
  <si>
    <t xml:space="preserve">https://www.southdadenewsleader.com/news/el-toro-taco-celebrates-41-years/article_87d4832c-7ea0-11e7-bd2e-c3291860cd48.html</t>
  </si>
  <si>
    <t xml:space="preserve">South Dade News Leader, Legacy Restaurant Capri Adds New Flavors (2024; founded 1958 by Richard Accursio)</t>
  </si>
  <si>
    <t xml:space="preserve">https://www.southdadenewsleader.com/news/legacy-restaurant-capri-adds-new-flavors/article_72fdafa0-2745-11ef-b803-c3ab1fd0c936.html</t>
  </si>
  <si>
    <t xml:space="preserve">Historical Marker Database, First United Methodist Church Homestead (1904)</t>
  </si>
  <si>
    <t xml:space="preserve">https://www.hmdb.org/m.asp?m=73275</t>
  </si>
  <si>
    <t xml:space="preserve">Historical Marker Database, First Baptist Church Homestead (wooden church 1912, building 1944)</t>
  </si>
  <si>
    <t xml:space="preserve">https://www.hmdb.org/m.asp?m=73366</t>
  </si>
  <si>
    <t xml:space="preserve">Archdiocese of Miami, Sacred Heart Catholic Parish Homestead (founded June 1929)</t>
  </si>
  <si>
    <t xml:space="preserve">https://www.miamiarch.org/CatholicDiocese.php?op=Church_531417225536_main</t>
  </si>
  <si>
    <t xml:space="preserve">G27</t>
  </si>
  <si>
    <t xml:space="preserve">Historic Homestead Town Hall Museum, Historic Homestead Newspapers (South Florida Banner 1912, Enterprise 1914, Leader-Enterprise 1931)</t>
  </si>
  <si>
    <t xml:space="preserve">https://townhallmuseum.org/historic-homestead-newspapers/</t>
  </si>
  <si>
    <t xml:space="preserve">G28</t>
  </si>
  <si>
    <t xml:space="preserve">Library of Congress, Chronicling America, The South Dade News Leader (Homestead) 1966 to current</t>
  </si>
  <si>
    <t xml:space="preserve">https://chroniclingamerica.loc.gov/lccn/sn89077562/</t>
  </si>
  <si>
    <t xml:space="preserve">G29</t>
  </si>
  <si>
    <t xml:space="preserve">Centro Campesino, History page (founded 1972, Florida City, housing, Andrew recovery)</t>
  </si>
  <si>
    <t xml:space="preserve">GuideStar, Coalition of Florida Farmworker Organizations (1983, 778 W Palm Dr Florida City)</t>
  </si>
  <si>
    <t xml:space="preserve">https://www.guidestar.org/profile/59-2149950</t>
  </si>
  <si>
    <t xml:space="preserve">G31</t>
  </si>
  <si>
    <t xml:space="preserve">Branches, Florida City campus page (program 1993, Branches 1994, new center 2015)</t>
  </si>
  <si>
    <t xml:space="preserve">https://branchesfl.org/branchesflcity/</t>
  </si>
  <si>
    <t xml:space="preserve">G32</t>
  </si>
  <si>
    <t xml:space="preserve">Branches, 50th anniversary page (Miami Urban Ministries 1973, SFLUM 2005, Branches 2013)</t>
  </si>
  <si>
    <t xml:space="preserve">https://branchesfl.org/50th-anniversary/</t>
  </si>
  <si>
    <t xml:space="preserve">ChamberSOUTH, About Us (founded 1931)</t>
  </si>
  <si>
    <t xml:space="preserve">https://www.chambersouth.com/about-us</t>
  </si>
  <si>
    <t xml:space="preserve">G34</t>
  </si>
  <si>
    <t xml:space="preserve">Clio, Homestead Bayfront Park, a Miami-Dade Heritage Park (land 1938, WPA 1939, opened 1955)</t>
  </si>
  <si>
    <t xml:space="preserve">Wikipedia, Black Point Marina (1972 referendum, Ocean Grill since 2005, Andrew damage)</t>
  </si>
  <si>
    <t xml:space="preserve">The Real Deal, Homestead shopping center sells for $62M (Homestead Pavilion built 2008)</t>
  </si>
  <si>
    <t xml:space="preserve">https://therealdeal.com/miami/2019/06/05/homestead-shopping-center-sells-for-62m/</t>
  </si>
  <si>
    <t xml:space="preserve">G37</t>
  </si>
  <si>
    <t xml:space="preserve">Rob's Redland Riot, Road Rallye page (third Saturday in January, route)</t>
  </si>
  <si>
    <t xml:space="preserve">G38</t>
  </si>
  <si>
    <t xml:space="preserve">Miami New Times, Redland Riot Road Rallye (Burr tours from 1991, rallye format 2006)</t>
  </si>
  <si>
    <t xml:space="preserve">https://www.miaminewtimes.com/arts/redland-riot-road-rallye-eat-monkey-bread-drink-milkshakes-and-learn-stuff-6505323</t>
  </si>
  <si>
    <t xml:space="preserve">South Dade News Leader, Naranja Branch Library Serves Local Communities (opened 13 July 2009, GOB funded)</t>
  </si>
  <si>
    <t xml:space="preserve">https://www.southdadenewsleader.com/lifestyle/naranja-branch-library-serves-local-communities/article_884cd286-53c2-11ec-8e2c-ab3f7745d809.html</t>
  </si>
  <si>
    <t xml:space="preserve">DPZ CoDesign, Florida City Civic Center (designed 1994, four buildings)</t>
  </si>
  <si>
    <t xml:space="preserve">https://www.dpz.com/projects/florida-city-civic-center/</t>
  </si>
  <si>
    <t xml:space="preserve">G41</t>
  </si>
  <si>
    <t xml:space="preserve">Community Newspapers, Village Municipal Center earns its LEED Platinum certification (Palmetto Bay, 2012)</t>
  </si>
  <si>
    <t xml:space="preserve">https://communitynewspapers.com/featured/village-municipal-center-earns-its-leed-platinum-certification/</t>
  </si>
  <si>
    <t xml:space="preserve">Community Newspapers, What will Downtown Palmetto Bay look like (FT&amp;I 2004, task force 2012, DUV 2015, moratorium 2017)</t>
  </si>
  <si>
    <t xml:space="preserve">https://communitynewspapers.com/featured/what-will-downtown-palmetto-bay-look-like/</t>
  </si>
  <si>
    <t xml:space="preserve">G43</t>
  </si>
  <si>
    <t xml:space="preserve">Patch, Downtown Palmetto Bay code updated (adopted 28 July 2020)</t>
  </si>
  <si>
    <t xml:space="preserve">https://patch.com/florida/palmettobay-cutler/downtown-palmetto-bay-code-updated</t>
  </si>
  <si>
    <t xml:space="preserve">Town of Cutler Bay, Growth Management Plan Volume 1, adopted 2008 (Town Center land use)</t>
  </si>
  <si>
    <t xml:space="preserve">https://www.cutlerbay-fl.gov/sites/default/files/fileattachments/community/page/4731/cutler_bay_growth_management_plan_vol1_adopted_2008.pdf</t>
  </si>
  <si>
    <t xml:space="preserve">Miami-Dade County, Old Cutler Road Charrette executive summary (June 2002, accepted April 2004)</t>
  </si>
  <si>
    <t xml:space="preserve">https://www.miamidade.gov/zoning/library/reports/old-cutler-executive-summary.pdf</t>
  </si>
  <si>
    <t xml:space="preserve">G46</t>
  </si>
  <si>
    <t xml:space="preserve">Town of Cutler Bay, American Landmark and BH Group break ground on The Current at City Center (27 February 2025)</t>
  </si>
  <si>
    <t xml:space="preserve">https://www.cutlerbay-fl.gov/community/page/american-landmark-and-bh-group-break-ground-current-city-center-begin-15b-buildout</t>
  </si>
  <si>
    <t xml:space="preserve">G47</t>
  </si>
  <si>
    <t xml:space="preserve">Florida Politics, Legislature agrees on $100K for Cutler Bay Town Center District plan (FY2023 to 2024)</t>
  </si>
  <si>
    <t xml:space="preserve">https://floridapolitics.com/archives/606724-budget-conference-legislature-agrees-on-100k-for-cutler-bay-plan-to-build-over-regional-mall/</t>
  </si>
  <si>
    <t xml:space="preserve">G48</t>
  </si>
  <si>
    <t xml:space="preserve">NRDC, Federal judge denies injunction on Homestead airport (Air Force Record of Decision 16 January 2001)</t>
  </si>
  <si>
    <t xml:space="preserve">https://www.nrdc.org/press-releases/federal-judge-denies-injunction-environmentalists-hope-decision-final-blow-homestead</t>
  </si>
  <si>
    <t xml:space="preserve">G49</t>
  </si>
  <si>
    <t xml:space="preserve">Sierra Club Miami Group, Homestead Air Base timeline (1994 EIS, 1996 HABDI lease, 2001 decision)</t>
  </si>
  <si>
    <t xml:space="preserve">https://sites.google.com/site/miamisierraclub/home/issues/homestead-air-base</t>
  </si>
  <si>
    <t xml:space="preserve">G50</t>
  </si>
  <si>
    <t xml:space="preserve">Miami Today, County to study use of land near Homestead base (JLUS, 9 June 2005)</t>
  </si>
  <si>
    <t xml:space="preserve">https://www.miamitodaynews.com/news/050609/story6.shtml</t>
  </si>
  <si>
    <t xml:space="preserve">G51</t>
  </si>
  <si>
    <t xml:space="preserve">Miami-Dade Commission Auditor, Homestead Air Reserve Base Joint Use Study (18 September 2020)</t>
  </si>
  <si>
    <t xml:space="preserve">https://www.miamidade.gov/auditor/library/homestead-air-reserve-base-study.pdf</t>
  </si>
  <si>
    <t xml:space="preserve">University of Miami CUCD, South Dade Planning Charrette (November 1992, We Will Rebuild)</t>
  </si>
  <si>
    <t xml:space="preserve">https://cucd.arc.miami.edu/projects/south-dade-planning-charrette/index.html</t>
  </si>
  <si>
    <t xml:space="preserve">G53</t>
  </si>
  <si>
    <t xml:space="preserve">Government Technology, Recovery: Florida City Rebuilds after Monster Hurricane (We Will Rebuild, $27M)</t>
  </si>
  <si>
    <t xml:space="preserve">https://www.govtech.com/em/disaster/Recovery-Florida-City-Rebuilds.html</t>
  </si>
  <si>
    <t xml:space="preserve">G54</t>
  </si>
  <si>
    <t xml:space="preserve">Wikipedia, Effects of Hurricane Andrew in Florida (Homestead, Florida City, base, federal aid)</t>
  </si>
  <si>
    <t xml:space="preserve">G55</t>
  </si>
  <si>
    <t xml:space="preserve">Miami-Dade Beacon Council, Mission and Vision (founded 1985)</t>
  </si>
  <si>
    <t xml:space="preserve">https://www.beaconcouncil.com/mission-and-vision/</t>
  </si>
  <si>
    <t xml:space="preserve">G56</t>
  </si>
  <si>
    <t xml:space="preserve">Miami-Dade Economic Advocacy Trust, History (MMAP 1983, trust 1992, MDEAT 2009)</t>
  </si>
  <si>
    <t xml:space="preserve">https://www.miamidade.gov/economicadvocacytrust/history.asp</t>
  </si>
  <si>
    <t xml:space="preserve">G57</t>
  </si>
  <si>
    <t xml:space="preserve">Miami-Dade Economic Advocacy Trust, Targeted Urban Areas (23 areas)</t>
  </si>
  <si>
    <t xml:space="preserve">G58</t>
  </si>
  <si>
    <t xml:space="preserve">OpportunityZones.com, Homestead Florida Opportunity Zones (three tracts)</t>
  </si>
  <si>
    <t xml:space="preserve">https://opportunityzones.com/cities/homestead-florida/</t>
  </si>
  <si>
    <t xml:space="preserve">Miami-Dade Parks, Great Parks (Parks and Open Space Master Plan adopted 2008)</t>
  </si>
  <si>
    <t xml:space="preserve">https://www.miamidade.gov/global/recreation/parksmasterplan/great-parks.page</t>
  </si>
  <si>
    <t xml:space="preserve">G60</t>
  </si>
  <si>
    <t xml:space="preserve">Miami Today, Vast Rapid Transit Zone in county's growth plans (ordinance 1 September 2022)</t>
  </si>
  <si>
    <t xml:space="preserve">G61</t>
  </si>
  <si>
    <t xml:space="preserve">Bilzin Sumberg, Rapid Transit Zones essential to the future of Miami-Dade (RTZ ordinances from the 1970s)</t>
  </si>
  <si>
    <t xml:space="preserve">https://www.bilzin.com/insights/publications/2021/03/rapid-transit-zones-essential-to-the-future-of-mia</t>
  </si>
  <si>
    <t xml:space="preserve">G62</t>
  </si>
  <si>
    <t xml:space="preserve">Wikipedia, South Dade TransitWay (busway 1997, extensions 2005 and 2007, BRT stations 27 October 2025)</t>
  </si>
  <si>
    <t xml:space="preserve">G63</t>
  </si>
  <si>
    <t xml:space="preserve">Miami-Dade County, SMART Plan South Dade TransitWay Corridor page (BRT selected 30 August 2018, $368.2M)</t>
  </si>
  <si>
    <t xml:space="preserve">G64</t>
  </si>
  <si>
    <t xml:space="preserve">Miami Times, Quail Roost Station opens in Cutler Bay (Atlantic Pacific, 200 units, 2020 lease)</t>
  </si>
  <si>
    <t xml:space="preserve">https://www.miamitimesonline.com/news/local/at-the-crossroads-of-transit-housing-and-dignity-quail-roost-station-opens-in-cutler-bay/article_a72b7e27-5b48-47c6-a60b-29dd8d7d5003.html</t>
  </si>
  <si>
    <t xml:space="preserve">G65</t>
  </si>
  <si>
    <t xml:space="preserve">Miami-Dade County, Comprehensive Development Master Plan home page</t>
  </si>
  <si>
    <t xml:space="preserve">G66</t>
  </si>
  <si>
    <t xml:space="preserve">Miami Geographic, Meet the UDB (1975 CDMP map, incorporated 1983)</t>
  </si>
  <si>
    <t xml:space="preserve">South Florida Regional Planning Council, South Miami-Dade Watershed Study TRC meeting notes (6 November 2003)</t>
  </si>
  <si>
    <t xml:space="preserve">http://www.sfrpc.com/ftp/pub/watershed/TRC/TRC_MeetingNotes_Two.pdf</t>
  </si>
  <si>
    <t xml:space="preserve">G68</t>
  </si>
  <si>
    <t xml:space="preserve">CNU Public Square, Homestead has a chance to build downtown (2024 charrette, 245 acres, four districts)</t>
  </si>
  <si>
    <t xml:space="preserve">https://www.cnu.org/publicsquare/2026/07/31/homestead-has-chance-build-downtown</t>
  </si>
  <si>
    <t xml:space="preserve">G69</t>
  </si>
  <si>
    <t xml:space="preserve">Valle Valle and Partners, 2025 APA Florida award (Citizens' Master Plan for the City of Homestead)</t>
  </si>
  <si>
    <t xml:space="preserve">https://www.urbanism.com/apa-fl-award-2025</t>
  </si>
  <si>
    <t xml:space="preserve">G70</t>
  </si>
  <si>
    <t xml:space="preserve">South Dade News Leader, What is the future of the city of Homestead downtown area (2024 charrette)</t>
  </si>
  <si>
    <t xml:space="preserve">https://www.southdadenewsleader.com/news/what-is-the-future-of-the-city-of-homestead-downtown-area/article_0e54b44c-f813-11ee-a250-6f4e3f2e2360.html</t>
  </si>
  <si>
    <t xml:space="preserve">Wikipedia, Miami-Dade County, Florida (created 1836, home rule 1957, renamed 1997)</t>
  </si>
  <si>
    <t xml:space="preserve">G72</t>
  </si>
  <si>
    <t xml:space="preserve">Wikipedia, Miami-Dade Transit (Metropolitan Transit Authority ordinance 1960)</t>
  </si>
  <si>
    <t xml:space="preserve">https://en.wikipedia.org/wiki/Miami-Dade_Transit</t>
  </si>
  <si>
    <t xml:space="preserve">G73</t>
  </si>
  <si>
    <t xml:space="preserve">FEMA, Florida Hurricane Andrew disaster declaration DR-955-FL</t>
  </si>
  <si>
    <t xml:space="preserve">https://www.fema.gov/disaster/955</t>
  </si>
  <si>
    <t xml:space="preserve">G74</t>
  </si>
  <si>
    <t xml:space="preserve">Wikipedia, Palmetto Bay, Florida (incorporated 2002)</t>
  </si>
  <si>
    <t xml:space="preserve">G75</t>
  </si>
  <si>
    <t xml:space="preserve">Wikipedia, Alvah Chapman Jr. (Knight Ridder chairman, Andrew rebuilding role)</t>
  </si>
  <si>
    <t xml:space="preserve">https://en.wikipedia.org/wiki/Alvah_Chapman_Jr.</t>
  </si>
  <si>
    <t xml:space="preserve">G76</t>
  </si>
  <si>
    <t xml:space="preserve">Library Systems and Services, Cybrarium Celebrates Successful Year (about 150,000 checkouts)</t>
  </si>
  <si>
    <t xml:space="preserve">https://www.lsslibraries.com/news/cybrarium-celebrates-successful-year/</t>
  </si>
  <si>
    <t xml:space="preserve">Miami Today, As South Florida's Land Dries Up Homebuilders Head South, 12 December 2002</t>
  </si>
  <si>
    <t xml:space="preserve">https://www.miamitodaynews.com/news/021212/story7.shtml</t>
  </si>
  <si>
    <t xml:space="preserve">Miami Today, Construction Begins On Publix anchored Shopping Center In Homestead, 27 May 2004</t>
  </si>
  <si>
    <t xml:space="preserve">https://www.miamitodaynews.com/news/040527/story4.shtml</t>
  </si>
  <si>
    <t xml:space="preserve">Miami Today, Homebuilder To Build Subdivision On 20 Acres Near Homestead, 20 August 2004</t>
  </si>
  <si>
    <t xml:space="preserve">https://www.miamitodaynews.com/news/040820/story3.shtml</t>
  </si>
  <si>
    <t xml:space="preserve">Miami Today, Homestead Lifts Residential Moratorium But Adopts Restrictions, 10 July 2003</t>
  </si>
  <si>
    <t xml:space="preserve">https://www.miamitodaynews.com/news/030710/story2.shtml</t>
  </si>
  <si>
    <t xml:space="preserve">X5</t>
  </si>
  <si>
    <t xml:space="preserve">Miami Today, Amazon defaults on county contract: where is protection?, 14 September 2023</t>
  </si>
  <si>
    <t xml:space="preserve">https://www.miamitodaynews.com/2023/09/14/amazon-defaults-on-county-contract-where-is-protection/</t>
  </si>
  <si>
    <t xml:space="preserve">Florida YIMBY, HTG to Proceed with Two Phase Affordable Housing Project at 27501 and 27525 S. Dixie Highway, 9 September 2026</t>
  </si>
  <si>
    <t xml:space="preserve">https://floridayimby.com/2026/09/htg-to-proceed-with-two-phase-affordable-housing-project-at-27501-and-27525-s-dixie-highway-homestead-florida.html</t>
  </si>
  <si>
    <t xml:space="preserve">Florida YIMBY, Casa Princeton Phase III to Yield 162 Residences at 12867 SW 248th Street, 18 August 2026</t>
  </si>
  <si>
    <t xml:space="preserve">https://floridayimby.com/2026/08/casa-princeton-phase-iii-to-yield-162-residences-at-12867-s-w-248th-street-homestead-florida.html</t>
  </si>
  <si>
    <t xml:space="preserve">Florida YIMBY, Multi Phase Artisan Pointe Undergoes Construction at 26115 S Dixie Hwy, 24 July 2026</t>
  </si>
  <si>
    <t xml:space="preserve">https://floridayimby.com/2026/07/multi-phase-artisan-pointe-undergoes-construction-at-26115-s-dixie-hwy-homestead-fl.html</t>
  </si>
  <si>
    <t xml:space="preserve">Florida YIMBY, Bluenest Proposes 219 Unit Bluenest Tower Commons for 20.3 Acre Site in Homestead, 13 June 2026</t>
  </si>
  <si>
    <t xml:space="preserve">https://floridayimby.com/2026/06/bluenest-proposes-219-unit-bluenest-tower-commons-for-20-3-acre-site-in-homestead-fl.html</t>
  </si>
  <si>
    <t xml:space="preserve">Florida YIMBY, Mixed Use Sunstone Proposed West of Southwest 137th Avenue, Homestead, 10 June 2026</t>
  </si>
  <si>
    <t xml:space="preserve">https://floridayimby.com/2026/06/mixed-use-sunstone-proposed-west-of-southwest-137th-avenue-homestead-fl.html</t>
  </si>
  <si>
    <t xml:space="preserve">Florida YIMBY, Developer Proposes 113 Condo R. Homes Lux at 28935 SW 162nd Ave, 13 April 2026</t>
  </si>
  <si>
    <t xml:space="preserve">https://floridayimby.com/2026/04/developer-proposes-113-condo-r-homes-lux-at-28935-s-w-162nd-ave-homestead-florida.html</t>
  </si>
  <si>
    <t xml:space="preserve">Florida YIMBY, Developers Scale Down Proposed Residential Community to 245 Townhomes at 28105 SW 157th Ave, 2 January 2026</t>
  </si>
  <si>
    <t xml:space="preserve">https://floridayimby.com/2026/01/developers-scale-down-proposed-residential-community-to-245-townhomes-at-28105-s-w-157th-ave-homestead-florida.html</t>
  </si>
  <si>
    <t xml:space="preserve">Florida YIMBY, Six Story Workforce Housing Project Proposed for 14490 SW 264th St, 1 December 2025</t>
  </si>
  <si>
    <t xml:space="preserve">https://floridayimby.com/2025/12/six-story-workforce-housing-project-proposed-for-14490-s-w-264th-st-homestead-florida.html</t>
  </si>
  <si>
    <t xml:space="preserve">Florida YIMBY, Mixed Use Homestead Commons to Replace Haitian Church at 16825 SW 304th St, 23 November 2025</t>
  </si>
  <si>
    <t xml:space="preserve">https://floridayimby.com/2025/11/mixed-use-homestead-commons-to-replace-haitian-church-at-16825-sw-304th-st-homestead-fl.html</t>
  </si>
  <si>
    <t xml:space="preserve">Florida YIMBY, Construction Starts on First Phase of Princeton Commons at 24550 SW 127th Ave, 31 October 2025</t>
  </si>
  <si>
    <t xml:space="preserve">https://floridayimby.com/2025/10/construction-starts-on-first-phase-of-princeton-commons-at-24550-sw-127th-ave-homestead-fl.html</t>
  </si>
  <si>
    <t xml:space="preserve">Florida YIMBY, St. Martin de Porres Residences Proposed for 28520 Southwest 148th Avenue, 24 October 2025</t>
  </si>
  <si>
    <t xml:space="preserve">https://floridayimby.com/2025/10/st-martin-de-porres-residences-proposed-for-28520-southwest-148th-avenue-homestead-florida.html</t>
  </si>
  <si>
    <t xml:space="preserve">Florida YIMBY, Ambar Station Anticipated for 2026 Completion at 27860 S. Dixie Highway, 10 August 2025</t>
  </si>
  <si>
    <t xml:space="preserve">https://floridayimby.com/2025/08/ambar-station-anticipated-for-2026-completion-at-27860-s-dixie-highway-homestead-florida.html</t>
  </si>
  <si>
    <t xml:space="preserve">Florida YIMBY, MG Developer Plans 12 Story Apartment with Retail for 13400 SW 248th St, 3 August 2025</t>
  </si>
  <si>
    <t xml:space="preserve">https://floridayimby.com/2025/08/mg-developer-plans-12-story-apartment-with-retail-for-13400-sw-248th-st-homestead-fl.html</t>
  </si>
  <si>
    <t xml:space="preserve">Florida YIMBY, Construction Starts on Beacon at Princeton Hill at 23815 S Dixie Hwy, 4 July 2025</t>
  </si>
  <si>
    <t xml:space="preserve">https://floridayimby.com/2025/07/construction-starts-on-beacon-at-princeton-hill-at-23815-s-dixie-hwy-homestead-fl.html</t>
  </si>
  <si>
    <t xml:space="preserve">Florida YIMBY, Monceau Realty Revises Plans for Development at 26710 SW 144th Ave, 21 June 2025</t>
  </si>
  <si>
    <t xml:space="preserve">https://floridayimby.com/2025/06/monceau-realty-revises-plans-for-development-at-26710-s-w-144th-ave-homestead-florida.html</t>
  </si>
  <si>
    <t xml:space="preserve">Florida YIMBY, The Arbors at Leisure Proposed for 28400 S Dixie Hwy, 26 May 2025</t>
  </si>
  <si>
    <t xml:space="preserve">https://floridayimby.com/2025/05/the-arbors-at-leisure-proposed-for-28400-s-dixie-hwy-homestead-fl.html</t>
  </si>
  <si>
    <t xml:space="preserve">Florida YIMBY, Plans for Legacy Park Revised a Third Time, Slated for 13850 SW 248th Street, 29 January 2025</t>
  </si>
  <si>
    <t xml:space="preserve">https://floridayimby.com/2025/01/plans-for-legacy-park-revised-a-third-time-slated-for-13850-sw-248th-street-homestead-fl.html</t>
  </si>
  <si>
    <t xml:space="preserve">Florida YIMBY, Proposal Intends to Double San Sebastian Luxury Homes Units at 23220 SW 124th Avenue, 31 August 2024</t>
  </si>
  <si>
    <t xml:space="preserve">https://floridayimby.com/2024/08/proposal-intends-to-double-san-sebastian-luxury-homes-units-at-23220-s-w-124th-avenue-homestead-fl.html</t>
  </si>
  <si>
    <t xml:space="preserve">Florida YIMBY, Developer Proposes AMC Park Apartments for 12501 SW 236th St, 28 December 2023</t>
  </si>
  <si>
    <t xml:space="preserve">https://floridayimby.com/2023/12/developer-proposes-amc-park-apartments-for-12501-s-w-236th-st-homestead-fl.html</t>
  </si>
  <si>
    <t xml:space="preserve">Florida YIMBY, Century Park Villas Place to Yield Homes by Year's End at SW 332nd Street and Krome Avenue, 29 May 2024</t>
  </si>
  <si>
    <t xml:space="preserve">https://floridayimby.com/2024/05/century-park-villas-place-to-yield-homes-by-years-end-at-sw-332nd-street-and-krome-avenue-homestead-fl.html</t>
  </si>
  <si>
    <t xml:space="preserve">Florida YIMBY, 40 Unit Belle Apartments Planned for 18234 Homestead Ave, 19 August 2024</t>
  </si>
  <si>
    <t xml:space="preserve">https://floridayimby.com/2024/08/40-unit-belle-apartments-planned-for-18234-homestead-ave-miami-fl.html</t>
  </si>
  <si>
    <t xml:space="preserve">Florida YIMBY, Hideaways by the Bay to Offer Residency for Unhoused Individuals at 10821 Caribbean Blvd, Cutler Bay, 23 March 2025</t>
  </si>
  <si>
    <t xml:space="preserve">https://floridayimby.com/2025/03/hideaways-by-the-bay-to-offer-residency-for-unhoused-individuals-at-10821-caribbean-blvd-cutler-bay-fl.html</t>
  </si>
  <si>
    <t xml:space="preserve">X28</t>
  </si>
  <si>
    <t xml:space="preserve">Miami Today, Public private development could transform Palmetto Bay, 11 June 2019</t>
  </si>
  <si>
    <t xml:space="preserve">https://www.miamitodaynews.com/2019/06/11/public-private-development-could-transform-palmetto-bay/</t>
  </si>
  <si>
    <t xml:space="preserve">X29</t>
  </si>
  <si>
    <t xml:space="preserve">Miami Today, Palmetto Bay grand plan reduces scale with new team, 24 December 2019</t>
  </si>
  <si>
    <t xml:space="preserve">https://www.miamitodaynews.com/2019/12/24/palmetto-bay-grand-plan-reduces-scale-with-new-team/</t>
  </si>
  <si>
    <t xml:space="preserve">X30</t>
  </si>
  <si>
    <t xml:space="preserve">Miami Today, Interest wanes in developing Palmetto Bay's core, 27 April 2021</t>
  </si>
  <si>
    <t xml:space="preserve">https://www.miamitodaynews.com/breaking/interest-wanes-in-developing-palmetto-bays-core/</t>
  </si>
  <si>
    <t xml:space="preserve">Miami's Community Newspapers, Highrises That Will Reshape Palmetto Bay Are Coming to Old Cutler Road (opinion by Vice Mayor Mark Merwitzer), 24 July 2025</t>
  </si>
  <si>
    <t xml:space="preserve">https://communitynewspapers.com/featured/highrises-that-will-reshape-palmetto-bay-are-coming-to-old-cutler-road-heres-who-let-it-happen/</t>
  </si>
  <si>
    <t xml:space="preserve">Florida YIMBY, Construction Commences on The Addison in Palmetto Bay at 18185 SW 98th Avenue, 22 January 2024</t>
  </si>
  <si>
    <t xml:space="preserve">https://floridayimby.com/2024/01/construction-commences-on-the-addison-in-palmetto-bay-at-18185-sw-98th-avenue-palmetto-bay-fl.html</t>
  </si>
  <si>
    <t xml:space="preserve">Wikipedia, Chapman Field Park</t>
  </si>
  <si>
    <t xml:space="preserve">https://en.wikipedia.org/wiki/Chapman_Field_Park</t>
  </si>
  <si>
    <t xml:space="preserve">Town of Cutler Bay, Development of Cutler Bay (town history page)</t>
  </si>
  <si>
    <t xml:space="preserve">X35</t>
  </si>
  <si>
    <t xml:space="preserve">Town of Cutler Bay, Cutler Ridge Park and Pool</t>
  </si>
  <si>
    <t xml:space="preserve">https://www.cutlerbay-fl.gov/parksrec/page/cutler-ridge-park-and-pool</t>
  </si>
  <si>
    <t xml:space="preserve">Town of Cutler Bay, Lakes by the Bay Park</t>
  </si>
  <si>
    <t xml:space="preserve">https://www.cutlerbay-fl.gov/parksrec/page/lakes-bay-park</t>
  </si>
  <si>
    <t xml:space="preserve">X37</t>
  </si>
  <si>
    <t xml:space="preserve">Miami-Dade County Parks, Bill Sadowski Park</t>
  </si>
  <si>
    <t xml:space="preserve">https://www.miamidade.gov/parks/bill-sadowski.asp</t>
  </si>
  <si>
    <t xml:space="preserve">Miami-Dade County Parks, Homestead Air Reserve Park</t>
  </si>
  <si>
    <t xml:space="preserve">https://www.miamidade.gov/parks/homestead-air-reserve.asp</t>
  </si>
  <si>
    <t xml:space="preserve">Dade County Farm Bureau, About page</t>
  </si>
  <si>
    <t xml:space="preserve">https://www.dadecountyfarmbureau.org/about</t>
  </si>
  <si>
    <t xml:space="preserve">Farmworker Association of Florida, About page</t>
  </si>
  <si>
    <t xml:space="preserve">https://floridafarmworkers.org/about/</t>
  </si>
  <si>
    <t xml:space="preserve">UF IFAS Extension Miami-Dade County home page</t>
  </si>
  <si>
    <t xml:space="preserve">https://sfyl.ifas.ufl.edu/miami-dade/</t>
  </si>
  <si>
    <t xml:space="preserve">X42</t>
  </si>
  <si>
    <t xml:space="preserve">Mexican American Council, home page</t>
  </si>
  <si>
    <t xml:space="preserve">https://www.mexamcouncil.org/</t>
  </si>
  <si>
    <t xml:space="preserve">X43</t>
  </si>
  <si>
    <t xml:space="preserve">Miami's Community Newspapers, Mexican American Council Celebrates 40th Annual Farmworker Student Recognition Ceremony, 24 May 2024</t>
  </si>
  <si>
    <t xml:space="preserve">https://communitynewspapers.com/cutler-bay/mexican-american-council-celebrates-40th-annual-farmworker-student-recognition-ceremony/</t>
  </si>
  <si>
    <t xml:space="preserve">Miami's Community Newspapers, Rotary Club of Homestead Charitable Foundation Stone Crab and Seafood Festival, 17 January 2019</t>
  </si>
  <si>
    <t xml:space="preserve">https://communitynewspapers.com/south-dade/rotary-club-of-homestead-charitable-foundation-stone-crab-seafood-festival/</t>
  </si>
  <si>
    <t xml:space="preserve">Miami's Community Newspapers, Palmetto Bay Artisan and Farmers Market Debuts at Coral Reef Park, 23 September 2024</t>
  </si>
  <si>
    <t xml:space="preserve">https://communitynewspapers.com/kendallgazette/palmetto-bay-artisan-and-farmers-market-debuts-at-coral-reef-park-in-palmetto-bay/</t>
  </si>
  <si>
    <t xml:space="preserve">Miami's Community Newspapers, Annual Mangowood Santa Parade delights community, 6 January 2026</t>
  </si>
  <si>
    <t xml:space="preserve">https://communitynewspapers.com/featured/annual-mangowood-santa-parade-delights-community/</t>
  </si>
  <si>
    <t xml:space="preserve">Miami's Community Newspapers, City of Homestead's Tree Lighting Parade, 11 January 2019</t>
  </si>
  <si>
    <t xml:space="preserve">https://communitynewspapers.com/horse-country/city-of-homesteads-tree-lighting-parade/</t>
  </si>
  <si>
    <t xml:space="preserve">Miami's Community Newspapers, Holiday Golf Cart Parade lights up town's streets, 7 January 2024</t>
  </si>
  <si>
    <t xml:space="preserve">https://communitynewspapers.com/cutler-bay/holiday-golf-cart-parade-lights-up-towns-streets/</t>
  </si>
  <si>
    <t xml:space="preserve">Miami's Community Newspapers, First Annual Homestead Eco Fair Attracts Hundreds, 12 February 2015</t>
  </si>
  <si>
    <t xml:space="preserve">https://communitynewspapers.com/south-dade/first-annual-homestead-eco-fair-attracts-hundreds/</t>
  </si>
  <si>
    <t xml:space="preserve">X50</t>
  </si>
  <si>
    <t xml:space="preserve">Miami's Community Newspapers, About Us</t>
  </si>
  <si>
    <t xml:space="preserve">https://communitynewspapers.com/about-us/</t>
  </si>
  <si>
    <t xml:space="preserve">South Dade News Leader, New Report Maps South Dade's Funding Gaps as Amazon Announces $1 Million Investment, August 2026</t>
  </si>
  <si>
    <t xml:space="preserve">https://www.southdadenewsleader.com/news/new-report-maps-south-dades-funding-gaps-as-amazon-announces-1-million-investment/article_91025b46-0f0d-4920-b2cb-c9a677ca92a7.html</t>
  </si>
  <si>
    <t xml:space="preserve">X54</t>
  </si>
  <si>
    <t xml:space="preserve">Miami's Community Newspapers, Unveiling of Buddy Benches at Coral Reef Park and Palmetto Bay Park, 5 December 2024</t>
  </si>
  <si>
    <t xml:space="preserve">https://communitynewspapers.com/cutler-bay/unveiling-of-buddy-benches-at-coral-reef-park-and-palmetto-bay-park-fostering-kindness-and-inclusion-across-the-community/</t>
  </si>
  <si>
    <t xml:space="preserve">P1</t>
  </si>
  <si>
    <t xml:space="preserve">ZIP-Codes.com, ZIP 33030 profile, Population Over Time table (2010 and 2020 Decennial Census plus Census ACS five year estimates 2011 to 2024)</t>
  </si>
  <si>
    <t xml:space="preserve">https://www.zip-codes.com/zip-code/33030/zip-code-33030.asp</t>
  </si>
  <si>
    <t xml:space="preserve">P2</t>
  </si>
  <si>
    <t xml:space="preserve">ZIP-Codes.com, ZIP 33031 profile, Population Over Time table</t>
  </si>
  <si>
    <t xml:space="preserve">https://www.zip-codes.com/zip-code/33031/zip-code-33031.asp</t>
  </si>
  <si>
    <t xml:space="preserve">P3</t>
  </si>
  <si>
    <t xml:space="preserve">ZIP-Codes.com, ZIP 33032 profile, Population Over Time table</t>
  </si>
  <si>
    <t xml:space="preserve">https://www.zip-codes.com/zip-code/33032/zip-code-33032.asp</t>
  </si>
  <si>
    <t xml:space="preserve">P4</t>
  </si>
  <si>
    <t xml:space="preserve">ZIP-Codes.com, ZIP 33033 profile, Population Over Time table</t>
  </si>
  <si>
    <t xml:space="preserve">https://www.zip-codes.com/zip-code/33033/zip-code-33033.asp</t>
  </si>
  <si>
    <t xml:space="preserve">P5</t>
  </si>
  <si>
    <t xml:space="preserve">ZIP-Codes.com, ZIP 33034 profile, Population Over Time table</t>
  </si>
  <si>
    <t xml:space="preserve">https://www.zip-codes.com/zip-code/33034/zip-code-33034.asp</t>
  </si>
  <si>
    <t xml:space="preserve">P6</t>
  </si>
  <si>
    <t xml:space="preserve">ZIP-Codes.com, ZIP 33035 profile, Population Over Time table</t>
  </si>
  <si>
    <t xml:space="preserve">https://www.zip-codes.com/zip-code/33035/zip-code-33035.asp</t>
  </si>
  <si>
    <t xml:space="preserve">P7</t>
  </si>
  <si>
    <t xml:space="preserve">ZIP-Codes.com, ZIP 33170 profile, Population Over Time table</t>
  </si>
  <si>
    <t xml:space="preserve">https://www.zip-codes.com/zip-code/33170/zip-code-33170.asp</t>
  </si>
  <si>
    <t xml:space="preserve">P8</t>
  </si>
  <si>
    <t xml:space="preserve">ZIP-Codes.com, ZIP 33189 profile, Population Over Time table</t>
  </si>
  <si>
    <t xml:space="preserve">https://www.zip-codes.com/zip-code/33189/zip-code-33189.asp</t>
  </si>
  <si>
    <t xml:space="preserve">P9</t>
  </si>
  <si>
    <t xml:space="preserve">ZIP-Codes.com, ZIP 33190 profile, Population Over Time table</t>
  </si>
  <si>
    <t xml:space="preserve">https://www.zip-codes.com/zip-code/33190/zip-code-33190.asp</t>
  </si>
  <si>
    <t xml:space="preserve">P10</t>
  </si>
  <si>
    <t xml:space="preserve">ZIP-Codes.com, ZIP 33157 profile, Population Over Time table</t>
  </si>
  <si>
    <t xml:space="preserve">https://www.zip-codes.com/zip-code/33157/zip-code-33157.asp</t>
  </si>
  <si>
    <t xml:space="preserve">P11</t>
  </si>
  <si>
    <t xml:space="preserve">ZIP-Codes.com, ZIP 33177 profile, Population Over Time table</t>
  </si>
  <si>
    <t xml:space="preserve">https://www.zip-codes.com/zip-code/33177/zip-code-33177.asp</t>
  </si>
  <si>
    <t xml:space="preserve">P12</t>
  </si>
  <si>
    <t xml:space="preserve">ZIP-Codes.com, ZIP 33176 profile, Population Over Time table</t>
  </si>
  <si>
    <t xml:space="preserve">https://www.zip-codes.com/zip-code/33176/zip-code-33176.asp</t>
  </si>
  <si>
    <t xml:space="preserve">P13</t>
  </si>
  <si>
    <t xml:space="preserve">ZIP-Codes.com, ZIP 33187 profile, Population Over Time table</t>
  </si>
  <si>
    <t xml:space="preserve">https://www.zip-codes.com/zip-code/33187/zip-code-33187.asp</t>
  </si>
  <si>
    <t xml:space="preserve">P14</t>
  </si>
  <si>
    <t xml:space="preserve">ZIP-Codes.com, ZIP 33039 (Homestead Air Reserve Base) profile: 122 in 2010, 0 in 2020 and in ACS 2024</t>
  </si>
  <si>
    <t xml:space="preserve">https://www.zip-codes.com/zip-code/33039/zip-code-33039.asp</t>
  </si>
  <si>
    <t xml:space="preserve">P15</t>
  </si>
  <si>
    <t xml:space="preserve">Census Reporter, ZCTA 33030 profile, total population 37,678, ACS 2024 five year (cross check of P1)</t>
  </si>
  <si>
    <t xml:space="preserve">P16</t>
  </si>
  <si>
    <t xml:space="preserve">City-Data, ZIP 33030: 34,110 in 2010 (cross check of the 2010 ZCTA count in P1)</t>
  </si>
  <si>
    <t xml:space="preserve">https://www.city-data.com/zips/33030.html</t>
  </si>
  <si>
    <t xml:space="preserve">P17</t>
  </si>
  <si>
    <t xml:space="preserve">City-Data, ZIP 33032: 34,088 in 2010 (cross check of P3)</t>
  </si>
  <si>
    <t xml:space="preserve">https://www.city-data.com/zips/33032.html</t>
  </si>
  <si>
    <t xml:space="preserve">P18</t>
  </si>
  <si>
    <t xml:space="preserve">UnitedStatesZipCodes.org, ZIP 33032: 58,727 (2020 Census; cross check of P3)</t>
  </si>
  <si>
    <t xml:space="preserve">https://www.unitedstateszipcodes.org/33032/</t>
  </si>
  <si>
    <t xml:space="preserve">P19</t>
  </si>
  <si>
    <t xml:space="preserve">UnitedStatesZipCodes.org, ZIP 33030: 36,776 (2020 Census; cross check of P1)</t>
  </si>
  <si>
    <t xml:space="preserve">https://www.unitedstateszipcodes.org/33030/</t>
  </si>
  <si>
    <t xml:space="preserve">S1</t>
  </si>
  <si>
    <t xml:space="preserve">Redland Market Village, official site, location and hours (24420 S Dixie Highway, US 1 at SW 244th Street)</t>
  </si>
  <si>
    <t xml:space="preserve">https://www.redlandmarketvillage.com/</t>
  </si>
  <si>
    <t xml:space="preserve">S2</t>
  </si>
  <si>
    <t xml:space="preserve">Miami-Dade County GIS, bus stop points on the South Dade Transitway (Busway at SW 244 St)</t>
  </si>
  <si>
    <t xml:space="preserve">https://gis-mdc.opendata.arcgis.com/</t>
  </si>
  <si>
    <t xml:space="preserve">W</t>
  </si>
  <si>
    <t xml:space="preserve">Wikipedia, place, institution and person articles (checked 11 September 2026)</t>
  </si>
  <si>
    <t xml:space="preserve">Sheet</t>
  </si>
  <si>
    <t xml:space="preserve">Field</t>
  </si>
  <si>
    <t xml:space="preserve">Definition</t>
  </si>
  <si>
    <t xml:space="preserve">Nodes</t>
  </si>
  <si>
    <t xml:space="preserve">Stable identifier; join key to Edges</t>
  </si>
  <si>
    <t xml:space="preserve">Display name in house style</t>
  </si>
  <si>
    <t xml:space="preserve">hub, place, organization, employer, person, agency, developer, program, event, gathering, station, plan, project, road, family</t>
  </si>
  <si>
    <t xml:space="preserve">Developers: serial (two or more named projects) or single project. People and families: connector (moved between two or more nodes), founder or core figure of one node, institutional connector, or documented role with no move</t>
  </si>
  <si>
    <t xml:space="preserve">One of ten layers of the place; a node belongs to exactly one</t>
  </si>
  <si>
    <t xml:space="preserve">The community named by the sources</t>
  </si>
  <si>
    <t xml:space="preserve">The hub the node is counted in: a municipality or census designated place; corridor wide and outside nodes carry the cluster name</t>
  </si>
  <si>
    <t xml:space="preserve">municipality; census designated place; historical or unincorporated community; corridor wide; outside South Dade</t>
  </si>
  <si>
    <t xml:space="preserve">operating, open, active, closed, dissolved, delivered, under construction, approved, proposed, announced or historical; events, deceased people and defunct institutions are historical</t>
  </si>
  <si>
    <t xml:space="preserve">pre Andrew; Andrew affected; rebuilt or replaced; post Andrew; not applicable</t>
  </si>
  <si>
    <t xml:space="preserve">yes for the storm and every node a source records as destroyed or heavily damaged in August 1992 and rebuilt or replaced; blank otherwise</t>
  </si>
  <si>
    <t xml:space="preserve">yes when a node central to a case, a top twenty metric, the towns layer or an Andrew flagged asset rests on reference sources alone; the node stays on the map</t>
  </si>
  <si>
    <t xml:space="preserve">Founding, opening, incorporation or occurrence year; birth year for people where recorded</t>
  </si>
  <si>
    <t xml:space="preserve">Closing, dissolution or death year, where applicable</t>
  </si>
  <si>
    <t xml:space="preserve">Year used on the timeline and in the Play animation</t>
  </si>
  <si>
    <t xml:space="preserve">How the place year was set: founding, opening or incorporation year; first documented act (people and families); first documented year on the map; or the cutoff year</t>
  </si>
  <si>
    <t xml:space="preserve">A few words on what the node is</t>
  </si>
  <si>
    <t xml:space="preserve">Gathering place (a documented place where people gather); Wrecked by Andrew, rebuilt; or blank</t>
  </si>
  <si>
    <t xml:space="preserve">Status</t>
  </si>
  <si>
    <t xml:space="preserve">Status recorded by the sources as of the cutoff date; projects worded as approved, under construction, delivered or announced from the filing that says so</t>
  </si>
  <si>
    <t xml:space="preserve">Cutoff date</t>
  </si>
  <si>
    <t xml:space="preserve">High, Medium or Low, as defined on the Read me sheet</t>
  </si>
  <si>
    <t xml:space="preserve">Source ids from the Source register</t>
  </si>
  <si>
    <t xml:space="preserve">Number of edges attached, all types except located in</t>
  </si>
  <si>
    <t xml:space="preserve">Number of different neighbors</t>
  </si>
  <si>
    <t xml:space="preserve">Normalized betweenness centrality, all edges except located in, hubs excluded</t>
  </si>
  <si>
    <t xml:space="preserve">Betweenness on the subgraph of moved to, developed, spawned, founded and became edges</t>
  </si>
  <si>
    <t xml:space="preserve">Latitude / Longitude</t>
  </si>
  <si>
    <t xml:space="preserve">Pin used on the Cities view, decimal degrees</t>
  </si>
  <si>
    <t xml:space="preserve">address or centroid from the sources; community centroid (no address recorded); county bus stop point on the Transitway; corridor cluster; outside cluster</t>
  </si>
  <si>
    <t xml:space="preserve">Short narrative, present tense, facts with years</t>
  </si>
  <si>
    <t xml:space="preserve">Employment, acreage, address, unit counts or per ZIP figures where recorded</t>
  </si>
  <si>
    <t xml:space="preserve">Edges</t>
  </si>
  <si>
    <t xml:space="preserve">Source / Target</t>
  </si>
  <si>
    <t xml:space="preserve">Node ids; direction matters for founded, moved to, developed, spawned, became, planned, funded and shaped</t>
  </si>
  <si>
    <t xml:space="preserve">located in; anchors; connects; planned; funded; developed; spawned; moved to; became; founded; partner; hosted at; shaped (only where a source says one thing shaped another)</t>
  </si>
  <si>
    <t xml:space="preserve">Year or span of the relation as recorded</t>
  </si>
  <si>
    <t xml:space="preserve">Names the specific fact behind the edge</t>
  </si>
  <si>
    <t xml:space="preserve">Personnel (moved to, developed, spawned, founded, became); Influence; Institutional (anchors, connects, planned, funded, partner, hosted at); Located (located in, excluded from the metrics)</t>
  </si>
  <si>
    <t xml:space="preserve">Type</t>
  </si>
  <si>
    <t xml:space="preserve">Item</t>
  </si>
  <si>
    <t xml:space="preserve">Lower confidence</t>
  </si>
  <si>
    <t xml:space="preserve">Rests on reference sources only: T36 T37</t>
  </si>
  <si>
    <t xml:space="preserve">Rests on reference sources only: T45 T1</t>
  </si>
  <si>
    <t xml:space="preserve">Rests on reference sources only: T45</t>
  </si>
  <si>
    <t xml:space="preserve">Rests on reference sources only: T42 T43 T2</t>
  </si>
  <si>
    <t xml:space="preserve">Rests on reference sources only: T2 T42</t>
  </si>
  <si>
    <t xml:space="preserve">Rests on reference sources only: T5</t>
  </si>
  <si>
    <t xml:space="preserve">Rests on reference sources only: T32 T4</t>
  </si>
  <si>
    <t xml:space="preserve">Rests on reference sources only: T34 A53 A54</t>
  </si>
  <si>
    <t xml:space="preserve">Rests on reference sources only: T14</t>
  </si>
  <si>
    <t xml:space="preserve">Rests on reference sources only: T38</t>
  </si>
  <si>
    <t xml:space="preserve">Rests on reference sources only: T37 T36</t>
  </si>
  <si>
    <t xml:space="preserve">Rests on reference sources only: J5</t>
  </si>
  <si>
    <t xml:space="preserve">Rests on reference sources only: R21 W</t>
  </si>
  <si>
    <t xml:space="preserve">Rests on reference sources only: R20</t>
  </si>
  <si>
    <t xml:space="preserve">Rests on reference sources only: A18</t>
  </si>
  <si>
    <t xml:space="preserve">Rests on reference sources only: A17 A18</t>
  </si>
  <si>
    <t xml:space="preserve">Rests on reference sources only: A39 A40 A41</t>
  </si>
  <si>
    <t xml:space="preserve">Rests on reference sources only: A43 A44 A68</t>
  </si>
  <si>
    <t xml:space="preserve">Rests on reference sources only: A47</t>
  </si>
  <si>
    <t xml:space="preserve">Rests on reference sources only: A58</t>
  </si>
  <si>
    <t xml:space="preserve">Rests on reference sources only: G71</t>
  </si>
  <si>
    <t xml:space="preserve">Rests on reference sources only: G72 G62</t>
  </si>
  <si>
    <t xml:space="preserve">Rests on reference sources only: T14 T28</t>
  </si>
  <si>
    <t xml:space="preserve">Unconfirmed sub claim</t>
  </si>
  <si>
    <t xml:space="preserve">The 15 to 7 vote tally of the 30 August 2018 TPO vote is not in the cited WLRN article, which gives the BRT cost as $243 million; the $1.3 billion rail estimate is supported by Miami Today (R10, $1.332 billion).</t>
  </si>
  <si>
    <t xml:space="preserve">That Congress named the Dante Fascell Visitor Center in 1998 is not in the cited Wikipedia or npplan pages; Wikipedia only records a commemorative plaque in 2002.</t>
  </si>
  <si>
    <t xml:space="preserve">The 60 million dollar 1922 valuation of the art collection is not in any cited source (Wikipedia Deering Estate, Clio, Palmetto Bay).</t>
  </si>
  <si>
    <t xml:space="preserve">The 1902 to 1903 survey years and Krome's 1929 death are not in the cited Overseas Railroad or Homestead Wikipedia pages, which give only the route choice and the 1905 construction start.</t>
  </si>
  <si>
    <t xml:space="preserve">The 1909 division year and the Model Land Company role are not in the cited sources; Wikipedia gives the acreages without a year and the Cutler Bay page says the dispute was resolved in 1897.</t>
  </si>
  <si>
    <t xml:space="preserve">The 1994 dissolution year is not documented in any cited source (the note already says so); the $27 million raised is confirmed by govtech (G53).</t>
  </si>
  <si>
    <t xml:space="preserve">The supermajority requirement to move the UDB is not in the cited CDMP page or miamigeographic article; the 1975 and 1983 dates and the 2025 farmland acreages are confirmed.</t>
  </si>
  <si>
    <t xml:space="preserve">The county special district page (G11) gives the creating ordinance as O-02-163 while the 2025 plan update (J43) gives 02-216, both dated 22 October 2002; the note follows the plan update.</t>
  </si>
  <si>
    <t xml:space="preserve">The Redland International Orchid Festival is confirmed only by the Redland Wikipedia page (A18), not by the park history page.</t>
  </si>
  <si>
    <t xml:space="preserve">Acreage differs by source: 2,000 (NAS Richmond Wikipedia), 2,107 (Larry and Penny Thompson Park page) and 2,500 (Richmond Heights Wikipedia); the note keeps 2,000.</t>
  </si>
  <si>
    <t xml:space="preserve">FDOT's 1969 creation year in the detail field is not covered by any cited source; the busway and bypass claims are confirmed.</t>
  </si>
  <si>
    <t xml:space="preserve">The statement that the 1926 hurricane ended the boom is not explicit in the cited sources; the Florida City history says the boom collapsed in the late 1920s.</t>
  </si>
  <si>
    <t xml:space="preserve">Original busway length is 8.2 miles in the TCRP and NBRTI reports but 8.3 miles on Wikipedia; the note keeps 8.2.</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</si>
</sst>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sz val="10"/>
      <name val="Arial"/>
      <family val="0"/>
      <charset val="1"/>
    </font>
    <font>
      <b val="true"/>
      <sz val="10"/>
      <color rgb="FFFFFFFF"/>
      <name val="Arial"/>
      <family val="0"/>
      <charset val="1"/>
    </font>
    <font>
      <b val="true"/>
      <sz val="10"/>
      <name val="Arial"/>
      <family val="0"/>
      <charset val="1"/>
    </font>
  </fonts>
  <fills count="4">
    <fill>
      <patternFill patternType="none"/>
    </fill>
    <fill>
      <patternFill patternType="gray125"/>
    </fill>
    <fill>
      <patternFill patternType="solid">
        <fgColor rgb="FF1A1A1A"/>
        <bgColor rgb="FF333300"/>
      </patternFill>
    </fill>
    <fill>
      <patternFill patternType="solid">
        <fgColor rgb="FFFBE3EC"/>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5" fillId="3"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A1A1A"/>
          <bgColor rgb="FF000000"/>
        </patternFill>
      </fill>
    </dxf>
    <dxf>
      <fill>
        <patternFill patternType="solid">
          <bgColor rgb="FF000000"/>
        </patternFill>
      </fill>
    </dxf>
    <dxf>
      <fill>
        <patternFill patternType="solid">
          <fgColor rgb="FFFFFFFF"/>
          <bgColor rgb="FF000000"/>
        </patternFill>
      </fill>
    </dxf>
    <dxf>
      <fill>
        <patternFill patternType="solid">
          <fgColor rgb="FFFBE3E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3E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tables/table1.xml><?xml version="1.0" encoding="utf-8"?>
<table xmlns="http://schemas.openxmlformats.org/spreadsheetml/2006/main" id="1" name="Dictionary" displayName="Dictionary" ref="A1:C36" headerRowCount="1" totalsRowCount="0" totalsRowShown="0">
  <autoFilter ref="A1:C36"/>
  <tableColumns count="3">
    <tableColumn id="1" name="Sheet"/>
    <tableColumn id="2" name="Field"/>
    <tableColumn id="3" name="Definition"/>
  </tableColumns>
</table>
</file>

<file path=xl/tables/table2.xml><?xml version="1.0" encoding="utf-8"?>
<table xmlns="http://schemas.openxmlformats.org/spreadsheetml/2006/main" id="2" name="Edges" displayName="Edges" ref="A1:H812" headerRowCount="1" totalsRowCount="0" totalsRowShown="0">
  <autoFilter ref="A1:H812"/>
  <tableColumns count="8">
    <tableColumn id="1" name="Source"/>
    <tableColumn id="2" name="Source ID"/>
    <tableColumn id="3" name="Relation"/>
    <tableColumn id="4" name="Target"/>
    <tableColumn id="5" name="Target ID"/>
    <tableColumn id="6" name="Years"/>
    <tableColumn id="7" name="Note"/>
    <tableColumn id="8" name="Edge class"/>
  </tableColumns>
</table>
</file>

<file path=xl/tables/table3.xml><?xml version="1.0" encoding="utf-8"?>
<table xmlns="http://schemas.openxmlformats.org/spreadsheetml/2006/main" id="3" name="Gathering" displayName="Gathering" ref="A1:J59" headerRowCount="1" totalsRowCount="0" totalsRowShown="0">
  <autoFilter ref="A1:J59"/>
  <tableColumns count="10">
    <tableColumn id="1" name="Gathering place"/>
    <tableColumn id="2" name="Kind"/>
    <tableColumn id="3" name="Layer"/>
    <tableColumn id="4" name="Community"/>
    <tableColumn id="5" name="Year"/>
    <tableColumn id="6" name="Ended"/>
    <tableColumn id="7" name="Role"/>
    <tableColumn id="8" name="Status as of cutoff"/>
    <tableColumn id="9" name="Meters to nearest Transitway station"/>
    <tableColumn id="10" name="Note"/>
  </tableColumns>
</table>
</file>

<file path=xl/tables/table4.xml><?xml version="1.0" encoding="utf-8"?>
<table xmlns="http://schemas.openxmlformats.org/spreadsheetml/2006/main" id="4" name="Metrics" displayName="Metrics" ref="A1:G372" headerRowCount="1" totalsRowCount="0" totalsRowShown="0">
  <autoFilter ref="A1:G372"/>
  <tableColumns count="7">
    <tableColumn id="1" name="Node"/>
    <tableColumn id="2" name="Kind"/>
    <tableColumn id="3" name="Layer"/>
    <tableColumn id="4" name="Degree (all edges except located)"/>
    <tableColumn id="5" name="Distinct neighbors"/>
    <tableColumn id="6" name="Betweenness"/>
    <tableColumn id="7" name="Personnel betweenness"/>
  </tableColumns>
</table>
</file>

<file path=xl/tables/table5.xml><?xml version="1.0" encoding="utf-8"?>
<table xmlns="http://schemas.openxmlformats.org/spreadsheetml/2006/main" id="5" name="Moves" displayName="Moves" ref="A1:G54" headerRowCount="1" totalsRowCount="0" totalsRowShown="0">
  <autoFilter ref="A1:G54"/>
  <tableColumns count="7">
    <tableColumn id="1" name="Actor"/>
    <tableColumn id="2" name="Kind"/>
    <tableColumn id="3" name="Step"/>
    <tableColumn id="4" name="Node"/>
    <tableColumn id="5" name="Relation"/>
    <tableColumn id="6" name="Years"/>
    <tableColumn id="7" name="Note"/>
  </tableColumns>
</table>
</file>

<file path=xl/tables/table6.xml><?xml version="1.0" encoding="utf-8"?>
<table xmlns="http://schemas.openxmlformats.org/spreadsheetml/2006/main" id="6" name="Nodes" displayName="Nodes" ref="A1:AD389" headerRowCount="1" totalsRowCount="0" totalsRowShown="0">
  <autoFilter ref="A1:AD389"/>
  <tableColumns count="30">
    <tableColumn id="1" name="ID"/>
    <tableColumn id="2" name="Name"/>
    <tableColumn id="3" name="Kind"/>
    <tableColumn id="4" name="Role class"/>
    <tableColumn id="5" name="Layer"/>
    <tableColumn id="6" name="Place"/>
    <tableColumn id="7" name="Community"/>
    <tableColumn id="8" name="community_hub_type"/>
    <tableColumn id="9" name="Year"/>
    <tableColumn id="10" name="End"/>
    <tableColumn id="11" name="Place year"/>
    <tableColumn id="12" name="Place year basis"/>
    <tableColumn id="13" name="Role"/>
    <tableColumn id="14" name="Flag"/>
    <tableColumn id="15" name="entity_status"/>
    <tableColumn id="16" name="historical_state"/>
    <tableColumn id="17" name="andrew_flag"/>
    <tableColumn id="18" name="Source upgrade needed"/>
    <tableColumn id="19" name="Status as of"/>
    <tableColumn id="20" name="Confidence"/>
    <tableColumn id="21" name="Sources"/>
    <tableColumn id="22" name="Degree"/>
    <tableColumn id="23" name="Distinct"/>
    <tableColumn id="24" name="Betweenness"/>
    <tableColumn id="25" name="Personnel betweenness"/>
    <tableColumn id="26" name="Latitude"/>
    <tableColumn id="27" name="Longitude"/>
    <tableColumn id="28" name="Pin basis"/>
    <tableColumn id="29" name="Note"/>
    <tableColumn id="30" name="Detail"/>
  </tableColumns>
</table>
</file>

<file path=xl/tables/table7.xml><?xml version="1.0" encoding="utf-8"?>
<table xmlns="http://schemas.openxmlformats.org/spreadsheetml/2006/main" id="7" name="OpenItems" displayName="OpenItems" ref="A1:C43" headerRowCount="1" totalsRowCount="0" totalsRowShown="0">
  <autoFilter ref="A1:C43"/>
  <tableColumns count="3">
    <tableColumn id="1" name="Type"/>
    <tableColumn id="2" name="Node"/>
    <tableColumn id="3" name="Item"/>
  </tableColumns>
</table>
</file>

<file path=xl/tables/table8.xml><?xml version="1.0" encoding="utf-8"?>
<table xmlns="http://schemas.openxmlformats.org/spreadsheetml/2006/main" id="8" name="Population" displayName="Population" ref="A1:E9" headerRowCount="1" totalsRowCount="0" totalsRowShown="0">
  <autoFilter ref="A1:E9"/>
  <tableColumns count="5">
    <tableColumn id="1" name="Series point"/>
    <tableColumn id="2" name="People in eight ZCTAs"/>
    <tableColumn id="3" name="Change on prior displayed point"/>
    <tableColumn id="4" name="Per ZCTA"/>
    <tableColumn id="5" name="Sources"/>
  </tableColumns>
</table>
</file>

<file path=xl/tables/table9.xml><?xml version="1.0" encoding="utf-8"?>
<table xmlns="http://schemas.openxmlformats.org/spreadsheetml/2006/main" id="9" name="SourceRegister" displayName="SourceRegister" ref="A1:D402" headerRowCount="1" totalsRowCount="0" totalsRowShown="0">
  <autoFilter ref="A1:D402"/>
  <tableColumns count="4">
    <tableColumn id="1" name="Id"/>
    <tableColumn id="2" name="Source"/>
    <tableColumn id="3" name="Tier"/>
    <tableColumn id="4" name="Address"/>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6.xml"/>
</Relationships>
</file>

<file path=xl/worksheets/_rels/sheet3.xml.rels><?xml version="1.0" encoding="UTF-8"?>
<Relationships xmlns="http://schemas.openxmlformats.org/package/2006/relationships"><Relationship Id="rId1" Type="http://schemas.openxmlformats.org/officeDocument/2006/relationships/table" Target="../tables/table2.xml"/>
</Relationships>
</file>

<file path=xl/worksheets/_rels/sheet4.xml.rels><?xml version="1.0" encoding="UTF-8"?>
<Relationships xmlns="http://schemas.openxmlformats.org/package/2006/relationships"><Relationship Id="rId1" Type="http://schemas.openxmlformats.org/officeDocument/2006/relationships/table" Target="../tables/table3.xml"/>
</Relationships>
</file>

<file path=xl/worksheets/_rels/sheet5.xml.rels><?xml version="1.0" encoding="UTF-8"?>
<Relationships xmlns="http://schemas.openxmlformats.org/package/2006/relationships"><Relationship Id="rId1" Type="http://schemas.openxmlformats.org/officeDocument/2006/relationships/table" Target="../tables/table5.xml"/>
</Relationships>
</file>

<file path=xl/worksheets/_rels/sheet8.xml.rels><?xml version="1.0" encoding="UTF-8"?>
<Relationships xmlns="http://schemas.openxmlformats.org/package/2006/relationships"><Relationship Id="rId1" Type="http://schemas.openxmlformats.org/officeDocument/2006/relationships/table" Target="../tables/table8.xml"/>
</Relationships>
</file>

<file path=xl/worksheets/_rels/sheet9.xml.rels><?xml version="1.0" encoding="UTF-8"?>
<Relationships xmlns="http://schemas.openxmlformats.org/package/2006/relationships"><Relationship Id="rId1" Type="http://schemas.openxmlformats.org/officeDocument/2006/relationships/table" Target="../tables/table4.xml"/>
</Relationships>
</file>

<file path=xl/worksheets/_rels/sheet10.xml.rels><?xml version="1.0" encoding="UTF-8"?>
<Relationships xmlns="http://schemas.openxmlformats.org/package/2006/relationships"><Relationship Id="rId1" Type="http://schemas.openxmlformats.org/officeDocument/2006/relationships/table" Target="../tables/table9.xml"/>
</Relationships>
</file>

<file path=xl/worksheets/_rels/sheet11.xml.rels><?xml version="1.0" encoding="UTF-8"?>
<Relationships xmlns="http://schemas.openxmlformats.org/package/2006/relationships"><Relationship Id="rId1" Type="http://schemas.openxmlformats.org/officeDocument/2006/relationships/table" Target="../tables/table1.xml"/>
</Relationships>
</file>

<file path=xl/worksheets/_rels/sheet12.xml.rels><?xml version="1.0" encoding="UTF-8"?>
<Relationships xmlns="http://schemas.openxmlformats.org/package/2006/relationships"><Relationship Id="rId1" Type="http://schemas.openxmlformats.org/officeDocument/2006/relationships/table" Target="../tables/table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5" hidden="false" customHeight="false" outlineLevel="0" collapsed="false">
      <c r="A1" s="1" t="s">
        <v>0</v>
      </c>
    </row>
    <row r="2" customFormat="false" ht="23.85" hidden="false" customHeight="false" outlineLevel="0" collapsed="false">
      <c r="A2" s="2" t="s">
        <v>1</v>
      </c>
    </row>
    <row r="3" customFormat="false" ht="35.05" hidden="false" customHeight="false" outlineLevel="0" collapsed="false">
      <c r="A3" s="2" t="s">
        <v>2</v>
      </c>
    </row>
    <row r="4" customFormat="false" ht="15" hidden="false" customHeight="false" outlineLevel="0" collapsed="false">
      <c r="A4" s="2"/>
    </row>
    <row r="5" customFormat="false" ht="15" hidden="false" customHeight="false" outlineLevel="0" collapsed="false">
      <c r="A5" s="1" t="s">
        <v>3</v>
      </c>
    </row>
    <row r="6" customFormat="false" ht="35.05" hidden="false" customHeight="false" outlineLevel="0" collapsed="false">
      <c r="A6" s="2" t="s">
        <v>4</v>
      </c>
    </row>
    <row r="7" customFormat="false" ht="23.85" hidden="false" customHeight="false" outlineLevel="0" collapsed="false">
      <c r="A7" s="2" t="s">
        <v>5</v>
      </c>
    </row>
    <row r="8" customFormat="false" ht="23.85" hidden="false" customHeight="false" outlineLevel="0" collapsed="false">
      <c r="A8" s="2" t="s">
        <v>6</v>
      </c>
    </row>
    <row r="9" customFormat="false" ht="23.85" hidden="false" customHeight="false" outlineLevel="0" collapsed="false">
      <c r="A9" s="2" t="s">
        <v>7</v>
      </c>
    </row>
    <row r="10" customFormat="false" ht="15" hidden="false" customHeight="false" outlineLevel="0" collapsed="false">
      <c r="A10" s="2" t="s">
        <v>8</v>
      </c>
    </row>
    <row r="11" customFormat="false" ht="15" hidden="false" customHeight="false" outlineLevel="0" collapsed="false">
      <c r="A11" s="2" t="s">
        <v>9</v>
      </c>
    </row>
    <row r="12" customFormat="false" ht="46.25" hidden="false" customHeight="false" outlineLevel="0" collapsed="false">
      <c r="A12" s="2" t="s">
        <v>10</v>
      </c>
    </row>
    <row r="13" customFormat="false" ht="15" hidden="false" customHeight="false" outlineLevel="0" collapsed="false">
      <c r="A13" s="2" t="s">
        <v>11</v>
      </c>
    </row>
    <row r="14" customFormat="false" ht="15" hidden="false" customHeight="false" outlineLevel="0" collapsed="false">
      <c r="A14" s="2" t="s">
        <v>12</v>
      </c>
    </row>
    <row r="15" customFormat="false" ht="15" hidden="false" customHeight="false" outlineLevel="0" collapsed="false">
      <c r="A15" s="2" t="s">
        <v>13</v>
      </c>
    </row>
    <row r="16" customFormat="false" ht="15" hidden="false" customHeight="false" outlineLevel="0" collapsed="false">
      <c r="A16" s="2" t="s">
        <v>14</v>
      </c>
    </row>
    <row r="17" customFormat="false" ht="15" hidden="false" customHeight="false" outlineLevel="0" collapsed="false">
      <c r="A17" s="2"/>
    </row>
    <row r="18" customFormat="false" ht="15" hidden="false" customHeight="false" outlineLevel="0" collapsed="false">
      <c r="A18" s="1" t="s">
        <v>15</v>
      </c>
    </row>
    <row r="19" customFormat="false" ht="46.25" hidden="false" customHeight="false" outlineLevel="0" collapsed="false">
      <c r="A19" s="2" t="s">
        <v>16</v>
      </c>
    </row>
    <row r="20" customFormat="false" ht="35.05" hidden="false" customHeight="false" outlineLevel="0" collapsed="false">
      <c r="A20" s="2" t="s">
        <v>17</v>
      </c>
    </row>
    <row r="21" customFormat="false" ht="23.85" hidden="false" customHeight="false" outlineLevel="0" collapsed="false">
      <c r="A21" s="2" t="s">
        <v>18</v>
      </c>
    </row>
    <row r="22" customFormat="false" ht="35.05" hidden="false" customHeight="false" outlineLevel="0" collapsed="false">
      <c r="A22" s="2" t="s">
        <v>19</v>
      </c>
    </row>
    <row r="23" customFormat="false" ht="57.45" hidden="false" customHeight="false" outlineLevel="0" collapsed="false">
      <c r="A23" s="2" t="s">
        <v>20</v>
      </c>
    </row>
    <row r="24" customFormat="false" ht="23.85" hidden="false" customHeight="false" outlineLevel="0" collapsed="false">
      <c r="A24" s="2" t="s">
        <v>21</v>
      </c>
    </row>
    <row r="25" customFormat="false" ht="46.25" hidden="false" customHeight="false" outlineLevel="0" collapsed="false">
      <c r="A25" s="2" t="s">
        <v>22</v>
      </c>
    </row>
    <row r="26" customFormat="false" ht="23.85" hidden="false" customHeight="false" outlineLevel="0" collapsed="false">
      <c r="A26" s="2" t="s">
        <v>23</v>
      </c>
    </row>
    <row r="27" customFormat="false" ht="57.45" hidden="false" customHeight="false" outlineLevel="0" collapsed="false">
      <c r="A27" s="2" t="s">
        <v>24</v>
      </c>
    </row>
    <row r="28" customFormat="false" ht="35.05" hidden="false" customHeight="false" outlineLevel="0" collapsed="false">
      <c r="A28" s="2" t="s">
        <v>25</v>
      </c>
    </row>
    <row r="29" customFormat="false" ht="35.05" hidden="false" customHeight="false" outlineLevel="0" collapsed="false">
      <c r="A29" s="2" t="s">
        <v>26</v>
      </c>
    </row>
    <row r="30" customFormat="false" ht="35.05" hidden="false" customHeight="false" outlineLevel="0" collapsed="false">
      <c r="A30" s="2" t="s">
        <v>27</v>
      </c>
    </row>
    <row r="31" customFormat="false" ht="23.85" hidden="false" customHeight="false" outlineLevel="0" collapsed="false">
      <c r="A31" s="2" t="s">
        <v>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3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3" min="3" style="0" width="12"/>
    <col collapsed="false" customWidth="true" hidden="false" outlineLevel="0" max="5" min="4" style="0" width="26"/>
    <col collapsed="false" customWidth="true" hidden="false" outlineLevel="0" max="7" min="6" style="0" width="18"/>
    <col collapsed="false" customWidth="true" hidden="false" outlineLevel="0" max="8" min="8" style="0" width="22"/>
    <col collapsed="false" customWidth="true" hidden="false" outlineLevel="0" max="10" min="9" style="0" width="7"/>
    <col collapsed="false" customWidth="true" hidden="false" outlineLevel="0" max="11" min="11" style="0" width="9"/>
    <col collapsed="false" customWidth="true" hidden="false" outlineLevel="0" max="12" min="12" style="0" width="30"/>
    <col collapsed="false" customWidth="true" hidden="false" outlineLevel="0" max="13" min="13" style="0" width="28"/>
    <col collapsed="false" customWidth="true" hidden="false" outlineLevel="0" max="15" min="14" style="0" width="18"/>
    <col collapsed="false" customWidth="true" hidden="false" outlineLevel="0" max="16" min="16" style="0" width="16"/>
    <col collapsed="false" customWidth="true" hidden="false" outlineLevel="0" max="17" min="17" style="0" width="8"/>
    <col collapsed="false" customWidth="true" hidden="false" outlineLevel="0" max="18" min="18" style="0" width="10"/>
    <col collapsed="false" customWidth="true" hidden="false" outlineLevel="0" max="19" min="19" style="0" width="16"/>
    <col collapsed="false" customWidth="true" hidden="false" outlineLevel="0" max="20" min="20" style="0" width="11"/>
    <col collapsed="false" customWidth="true" hidden="false" outlineLevel="0" max="21" min="21" style="0" width="18"/>
    <col collapsed="false" customWidth="true" hidden="false" outlineLevel="0" max="23" min="22" style="0" width="8"/>
    <col collapsed="false" customWidth="true" hidden="false" outlineLevel="0" max="25" min="24" style="0" width="11"/>
    <col collapsed="false" customWidth="true" hidden="false" outlineLevel="0" max="27" min="26" style="0" width="10"/>
    <col collapsed="false" customWidth="true" hidden="false" outlineLevel="0" max="28" min="28" style="0" width="26"/>
    <col collapsed="false" customWidth="true" hidden="false" outlineLevel="0" max="29" min="29" style="0" width="90"/>
    <col collapsed="false" customWidth="true" hidden="false" outlineLevel="0" max="30" min="30" style="0" width="50"/>
  </cols>
  <sheetData>
    <row r="1" customFormat="false" ht="46.25" hidden="false" customHeight="false" outlineLevel="0" collapsed="false">
      <c r="A1" s="3" t="s">
        <v>29</v>
      </c>
      <c r="B1" s="3" t="s">
        <v>30</v>
      </c>
      <c r="C1" s="3" t="s">
        <v>31</v>
      </c>
      <c r="D1" s="3" t="s">
        <v>32</v>
      </c>
      <c r="E1" s="3" t="s">
        <v>33</v>
      </c>
      <c r="F1" s="3" t="s">
        <v>34</v>
      </c>
      <c r="G1" s="3" t="s">
        <v>35</v>
      </c>
      <c r="H1" s="3" t="s">
        <v>36</v>
      </c>
      <c r="I1" s="3" t="s">
        <v>37</v>
      </c>
      <c r="J1" s="3" t="s">
        <v>38</v>
      </c>
      <c r="K1" s="3" t="s">
        <v>39</v>
      </c>
      <c r="L1" s="3" t="s">
        <v>40</v>
      </c>
      <c r="M1" s="3" t="s">
        <v>41</v>
      </c>
      <c r="N1" s="3" t="s">
        <v>42</v>
      </c>
      <c r="O1" s="3" t="s">
        <v>43</v>
      </c>
      <c r="P1" s="3" t="s">
        <v>44</v>
      </c>
      <c r="Q1" s="3" t="s">
        <v>45</v>
      </c>
      <c r="R1" s="3" t="s">
        <v>46</v>
      </c>
      <c r="S1" s="3" t="s">
        <v>47</v>
      </c>
      <c r="T1" s="3" t="s">
        <v>48</v>
      </c>
      <c r="U1" s="3" t="s">
        <v>49</v>
      </c>
      <c r="V1" s="3" t="s">
        <v>50</v>
      </c>
      <c r="W1" s="3" t="s">
        <v>51</v>
      </c>
      <c r="X1" s="3" t="s">
        <v>52</v>
      </c>
      <c r="Y1" s="3" t="s">
        <v>53</v>
      </c>
      <c r="Z1" s="3" t="s">
        <v>54</v>
      </c>
      <c r="AA1" s="3" t="s">
        <v>55</v>
      </c>
      <c r="AB1" s="3" t="s">
        <v>56</v>
      </c>
      <c r="AC1" s="3" t="s">
        <v>57</v>
      </c>
      <c r="AD1" s="3" t="s">
        <v>58</v>
      </c>
    </row>
    <row r="2" customFormat="false" ht="35.05" hidden="false" customHeight="false" outlineLevel="0" collapsed="false">
      <c r="A2" s="2" t="s">
        <v>59</v>
      </c>
      <c r="B2" s="2" t="s">
        <v>60</v>
      </c>
      <c r="C2" s="2" t="s">
        <v>61</v>
      </c>
      <c r="D2" s="2"/>
      <c r="E2" s="2" t="s">
        <v>62</v>
      </c>
      <c r="F2" s="2" t="s">
        <v>60</v>
      </c>
      <c r="G2" s="2" t="s">
        <v>60</v>
      </c>
      <c r="H2" s="2" t="s">
        <v>63</v>
      </c>
      <c r="I2" s="2"/>
      <c r="J2" s="2"/>
      <c r="K2" s="2"/>
      <c r="L2" s="2"/>
      <c r="M2" s="2" t="s">
        <v>64</v>
      </c>
      <c r="N2" s="2"/>
      <c r="O2" s="2" t="s">
        <v>65</v>
      </c>
      <c r="P2" s="2" t="s">
        <v>65</v>
      </c>
      <c r="Q2" s="2"/>
      <c r="R2" s="2"/>
      <c r="S2" s="2"/>
      <c r="T2" s="2"/>
      <c r="U2" s="2"/>
      <c r="V2" s="2"/>
      <c r="W2" s="2"/>
      <c r="X2" s="2"/>
      <c r="Y2" s="2"/>
      <c r="Z2" s="2" t="n">
        <v>25.685</v>
      </c>
      <c r="AA2" s="2" t="n">
        <v>-80.21</v>
      </c>
      <c r="AB2" s="2" t="s">
        <v>66</v>
      </c>
      <c r="AC2" s="2" t="s">
        <v>67</v>
      </c>
      <c r="AD2" s="2"/>
    </row>
    <row r="3" customFormat="false" ht="35.05" hidden="false" customHeight="false" outlineLevel="0" collapsed="false">
      <c r="A3" s="2" t="s">
        <v>68</v>
      </c>
      <c r="B3" s="2" t="s">
        <v>69</v>
      </c>
      <c r="C3" s="2" t="s">
        <v>61</v>
      </c>
      <c r="D3" s="2"/>
      <c r="E3" s="2" t="s">
        <v>62</v>
      </c>
      <c r="F3" s="2" t="s">
        <v>70</v>
      </c>
      <c r="G3" s="2" t="s">
        <v>69</v>
      </c>
      <c r="H3" s="2" t="s">
        <v>71</v>
      </c>
      <c r="I3" s="2"/>
      <c r="J3" s="2"/>
      <c r="K3" s="2"/>
      <c r="L3" s="2"/>
      <c r="M3" s="2" t="s">
        <v>72</v>
      </c>
      <c r="N3" s="2"/>
      <c r="O3" s="2" t="s">
        <v>65</v>
      </c>
      <c r="P3" s="2" t="s">
        <v>65</v>
      </c>
      <c r="Q3" s="2"/>
      <c r="R3" s="2"/>
      <c r="S3" s="2"/>
      <c r="T3" s="2"/>
      <c r="U3" s="2"/>
      <c r="V3" s="2"/>
      <c r="W3" s="2"/>
      <c r="X3" s="2"/>
      <c r="Y3" s="2"/>
      <c r="Z3" s="2" t="n">
        <v>25.615</v>
      </c>
      <c r="AA3" s="2" t="n">
        <v>-80.235</v>
      </c>
      <c r="AB3" s="2" t="s">
        <v>66</v>
      </c>
      <c r="AC3" s="2" t="s">
        <v>73</v>
      </c>
      <c r="AD3" s="2"/>
    </row>
    <row r="4" customFormat="false" ht="57.45" hidden="false" customHeight="false" outlineLevel="0" collapsed="false">
      <c r="A4" s="2" t="s">
        <v>74</v>
      </c>
      <c r="B4" s="2" t="s">
        <v>75</v>
      </c>
      <c r="C4" s="2" t="s">
        <v>61</v>
      </c>
      <c r="D4" s="2"/>
      <c r="E4" s="2" t="s">
        <v>62</v>
      </c>
      <c r="F4" s="2" t="s">
        <v>76</v>
      </c>
      <c r="G4" s="2" t="s">
        <v>75</v>
      </c>
      <c r="H4" s="2" t="s">
        <v>77</v>
      </c>
      <c r="I4" s="2" t="n">
        <v>1897</v>
      </c>
      <c r="J4" s="2"/>
      <c r="K4" s="2" t="n">
        <v>1897</v>
      </c>
      <c r="L4" s="2" t="s">
        <v>78</v>
      </c>
      <c r="M4" s="2" t="s">
        <v>77</v>
      </c>
      <c r="N4" s="2"/>
      <c r="O4" s="2" t="s">
        <v>79</v>
      </c>
      <c r="P4" s="2" t="s">
        <v>80</v>
      </c>
      <c r="Q4" s="2"/>
      <c r="R4" s="2" t="s">
        <v>81</v>
      </c>
      <c r="S4" s="2"/>
      <c r="T4" s="2"/>
      <c r="U4" s="2" t="s">
        <v>82</v>
      </c>
      <c r="V4" s="2"/>
      <c r="W4" s="2"/>
      <c r="X4" s="2"/>
      <c r="Y4" s="2"/>
      <c r="Z4" s="2" t="n">
        <v>25.5284</v>
      </c>
      <c r="AA4" s="2" t="n">
        <v>-80.4903</v>
      </c>
      <c r="AB4" s="2" t="s">
        <v>66</v>
      </c>
      <c r="AC4" s="2" t="s">
        <v>83</v>
      </c>
      <c r="AD4" s="2" t="s">
        <v>84</v>
      </c>
    </row>
    <row r="5" customFormat="false" ht="46.25" hidden="false" customHeight="false" outlineLevel="0" collapsed="false">
      <c r="A5" s="2" t="s">
        <v>85</v>
      </c>
      <c r="B5" s="2" t="s">
        <v>86</v>
      </c>
      <c r="C5" s="2" t="s">
        <v>61</v>
      </c>
      <c r="D5" s="2"/>
      <c r="E5" s="2" t="s">
        <v>62</v>
      </c>
      <c r="F5" s="2" t="s">
        <v>86</v>
      </c>
      <c r="G5" s="2" t="s">
        <v>86</v>
      </c>
      <c r="H5" s="2" t="s">
        <v>87</v>
      </c>
      <c r="I5" s="2" t="n">
        <v>1903</v>
      </c>
      <c r="J5" s="2"/>
      <c r="K5" s="2" t="n">
        <v>1903</v>
      </c>
      <c r="L5" s="2" t="s">
        <v>78</v>
      </c>
      <c r="M5" s="2" t="s">
        <v>88</v>
      </c>
      <c r="N5" s="2"/>
      <c r="O5" s="2" t="s">
        <v>79</v>
      </c>
      <c r="P5" s="2" t="s">
        <v>80</v>
      </c>
      <c r="Q5" s="2"/>
      <c r="R5" s="2"/>
      <c r="S5" s="2"/>
      <c r="T5" s="2"/>
      <c r="U5" s="2" t="s">
        <v>89</v>
      </c>
      <c r="V5" s="2"/>
      <c r="W5" s="2"/>
      <c r="X5" s="2"/>
      <c r="Y5" s="2"/>
      <c r="Z5" s="2" t="n">
        <v>25.5628</v>
      </c>
      <c r="AA5" s="2" t="n">
        <v>-80.3778</v>
      </c>
      <c r="AB5" s="2" t="s">
        <v>66</v>
      </c>
      <c r="AC5" s="2" t="s">
        <v>90</v>
      </c>
      <c r="AD5" s="2" t="s">
        <v>91</v>
      </c>
    </row>
    <row r="6" customFormat="false" ht="57.45" hidden="false" customHeight="false" outlineLevel="0" collapsed="false">
      <c r="A6" s="2" t="s">
        <v>92</v>
      </c>
      <c r="B6" s="2" t="s">
        <v>93</v>
      </c>
      <c r="C6" s="2" t="s">
        <v>61</v>
      </c>
      <c r="D6" s="2"/>
      <c r="E6" s="2" t="s">
        <v>62</v>
      </c>
      <c r="F6" s="2" t="s">
        <v>93</v>
      </c>
      <c r="G6" s="2" t="s">
        <v>93</v>
      </c>
      <c r="H6" s="2" t="s">
        <v>77</v>
      </c>
      <c r="I6" s="2" t="n">
        <v>1903</v>
      </c>
      <c r="J6" s="2"/>
      <c r="K6" s="2" t="n">
        <v>1903</v>
      </c>
      <c r="L6" s="2" t="s">
        <v>78</v>
      </c>
      <c r="M6" s="2" t="s">
        <v>77</v>
      </c>
      <c r="N6" s="2"/>
      <c r="O6" s="2" t="s">
        <v>79</v>
      </c>
      <c r="P6" s="2" t="s">
        <v>80</v>
      </c>
      <c r="Q6" s="2"/>
      <c r="R6" s="2"/>
      <c r="S6" s="2"/>
      <c r="T6" s="2"/>
      <c r="U6" s="2" t="s">
        <v>94</v>
      </c>
      <c r="V6" s="2"/>
      <c r="W6" s="2"/>
      <c r="X6" s="2"/>
      <c r="Y6" s="2"/>
      <c r="Z6" s="2" t="n">
        <v>25.608</v>
      </c>
      <c r="AA6" s="2" t="n">
        <v>-80.352</v>
      </c>
      <c r="AB6" s="2" t="s">
        <v>66</v>
      </c>
      <c r="AC6" s="2" t="s">
        <v>95</v>
      </c>
      <c r="AD6" s="2"/>
    </row>
    <row r="7" customFormat="false" ht="46.25" hidden="false" customHeight="false" outlineLevel="0" collapsed="false">
      <c r="A7" s="2" t="s">
        <v>96</v>
      </c>
      <c r="B7" s="2" t="s">
        <v>97</v>
      </c>
      <c r="C7" s="2" t="s">
        <v>61</v>
      </c>
      <c r="D7" s="2"/>
      <c r="E7" s="2" t="s">
        <v>62</v>
      </c>
      <c r="F7" s="2" t="s">
        <v>97</v>
      </c>
      <c r="G7" s="2" t="s">
        <v>97</v>
      </c>
      <c r="H7" s="2" t="s">
        <v>87</v>
      </c>
      <c r="I7" s="2" t="n">
        <v>1904</v>
      </c>
      <c r="J7" s="2"/>
      <c r="K7" s="2" t="n">
        <v>1904</v>
      </c>
      <c r="L7" s="2" t="s">
        <v>78</v>
      </c>
      <c r="M7" s="2" t="s">
        <v>88</v>
      </c>
      <c r="N7" s="2"/>
      <c r="O7" s="2" t="s">
        <v>79</v>
      </c>
      <c r="P7" s="2" t="s">
        <v>80</v>
      </c>
      <c r="Q7" s="2"/>
      <c r="R7" s="2"/>
      <c r="S7" s="2"/>
      <c r="T7" s="2"/>
      <c r="U7" s="2" t="s">
        <v>98</v>
      </c>
      <c r="V7" s="2"/>
      <c r="W7" s="2"/>
      <c r="X7" s="2"/>
      <c r="Y7" s="2"/>
      <c r="Z7" s="2" t="n">
        <v>25.5164</v>
      </c>
      <c r="AA7" s="2" t="n">
        <v>-80.4222</v>
      </c>
      <c r="AB7" s="2" t="s">
        <v>66</v>
      </c>
      <c r="AC7" s="2" t="s">
        <v>99</v>
      </c>
      <c r="AD7" s="2" t="s">
        <v>100</v>
      </c>
    </row>
    <row r="8" customFormat="false" ht="57.45" hidden="false" customHeight="false" outlineLevel="0" collapsed="false">
      <c r="A8" s="2" t="s">
        <v>101</v>
      </c>
      <c r="B8" s="2" t="s">
        <v>102</v>
      </c>
      <c r="C8" s="2" t="s">
        <v>61</v>
      </c>
      <c r="D8" s="2"/>
      <c r="E8" s="2" t="s">
        <v>62</v>
      </c>
      <c r="F8" s="2" t="s">
        <v>102</v>
      </c>
      <c r="G8" s="2" t="s">
        <v>102</v>
      </c>
      <c r="H8" s="2" t="s">
        <v>87</v>
      </c>
      <c r="I8" s="2" t="n">
        <v>1905</v>
      </c>
      <c r="J8" s="2"/>
      <c r="K8" s="2" t="n">
        <v>1905</v>
      </c>
      <c r="L8" s="2" t="s">
        <v>78</v>
      </c>
      <c r="M8" s="2" t="s">
        <v>88</v>
      </c>
      <c r="N8" s="2"/>
      <c r="O8" s="2" t="s">
        <v>79</v>
      </c>
      <c r="P8" s="2" t="s">
        <v>80</v>
      </c>
      <c r="Q8" s="2"/>
      <c r="R8" s="2"/>
      <c r="S8" s="2"/>
      <c r="T8" s="2"/>
      <c r="U8" s="2" t="s">
        <v>103</v>
      </c>
      <c r="V8" s="2"/>
      <c r="W8" s="2"/>
      <c r="X8" s="2"/>
      <c r="Y8" s="2"/>
      <c r="Z8" s="2" t="n">
        <v>25.5428</v>
      </c>
      <c r="AA8" s="2" t="n">
        <v>-80.3892</v>
      </c>
      <c r="AB8" s="2" t="s">
        <v>66</v>
      </c>
      <c r="AC8" s="2" t="s">
        <v>104</v>
      </c>
      <c r="AD8" s="2" t="s">
        <v>105</v>
      </c>
    </row>
    <row r="9" customFormat="false" ht="46.25" hidden="false" customHeight="false" outlineLevel="0" collapsed="false">
      <c r="A9" s="2" t="s">
        <v>106</v>
      </c>
      <c r="B9" s="2" t="s">
        <v>107</v>
      </c>
      <c r="C9" s="2" t="s">
        <v>61</v>
      </c>
      <c r="D9" s="2"/>
      <c r="E9" s="2" t="s">
        <v>62</v>
      </c>
      <c r="F9" s="2" t="s">
        <v>107</v>
      </c>
      <c r="G9" s="2" t="s">
        <v>107</v>
      </c>
      <c r="H9" s="2" t="s">
        <v>108</v>
      </c>
      <c r="I9" s="2" t="n">
        <v>1913</v>
      </c>
      <c r="J9" s="2"/>
      <c r="K9" s="2" t="n">
        <v>1913</v>
      </c>
      <c r="L9" s="2" t="s">
        <v>78</v>
      </c>
      <c r="M9" s="2" t="s">
        <v>109</v>
      </c>
      <c r="N9" s="2"/>
      <c r="O9" s="2" t="s">
        <v>79</v>
      </c>
      <c r="P9" s="2" t="s">
        <v>80</v>
      </c>
      <c r="Q9" s="2"/>
      <c r="R9" s="2"/>
      <c r="S9" s="2"/>
      <c r="T9" s="2"/>
      <c r="U9" s="2" t="s">
        <v>110</v>
      </c>
      <c r="V9" s="2"/>
      <c r="W9" s="2"/>
      <c r="X9" s="2"/>
      <c r="Y9" s="2"/>
      <c r="Z9" s="2" t="n">
        <v>25.4778</v>
      </c>
      <c r="AA9" s="2" t="n">
        <v>-80.475</v>
      </c>
      <c r="AB9" s="2" t="s">
        <v>66</v>
      </c>
      <c r="AC9" s="2" t="s">
        <v>111</v>
      </c>
      <c r="AD9" s="2" t="s">
        <v>112</v>
      </c>
    </row>
    <row r="10" customFormat="false" ht="46.25" hidden="false" customHeight="false" outlineLevel="0" collapsed="false">
      <c r="A10" s="2" t="s">
        <v>113</v>
      </c>
      <c r="B10" s="2" t="s">
        <v>114</v>
      </c>
      <c r="C10" s="2" t="s">
        <v>61</v>
      </c>
      <c r="D10" s="2"/>
      <c r="E10" s="2" t="s">
        <v>62</v>
      </c>
      <c r="F10" s="2" t="s">
        <v>114</v>
      </c>
      <c r="G10" s="2" t="s">
        <v>114</v>
      </c>
      <c r="H10" s="2" t="s">
        <v>108</v>
      </c>
      <c r="I10" s="2" t="n">
        <v>1914</v>
      </c>
      <c r="J10" s="2"/>
      <c r="K10" s="2" t="n">
        <v>1914</v>
      </c>
      <c r="L10" s="2" t="s">
        <v>78</v>
      </c>
      <c r="M10" s="2" t="s">
        <v>109</v>
      </c>
      <c r="N10" s="2"/>
      <c r="O10" s="2" t="s">
        <v>79</v>
      </c>
      <c r="P10" s="2" t="s">
        <v>80</v>
      </c>
      <c r="Q10" s="2"/>
      <c r="R10" s="2"/>
      <c r="S10" s="2"/>
      <c r="T10" s="2"/>
      <c r="U10" s="2" t="s">
        <v>115</v>
      </c>
      <c r="V10" s="2"/>
      <c r="W10" s="2"/>
      <c r="X10" s="2"/>
      <c r="Y10" s="2"/>
      <c r="Z10" s="2" t="n">
        <v>25.4478</v>
      </c>
      <c r="AA10" s="2" t="n">
        <v>-80.4844</v>
      </c>
      <c r="AB10" s="2" t="s">
        <v>66</v>
      </c>
      <c r="AC10" s="2" t="s">
        <v>116</v>
      </c>
      <c r="AD10" s="2" t="s">
        <v>117</v>
      </c>
    </row>
    <row r="11" customFormat="false" ht="46.25" hidden="false" customHeight="false" outlineLevel="0" collapsed="false">
      <c r="A11" s="2" t="s">
        <v>118</v>
      </c>
      <c r="B11" s="2" t="s">
        <v>119</v>
      </c>
      <c r="C11" s="2" t="s">
        <v>61</v>
      </c>
      <c r="D11" s="2"/>
      <c r="E11" s="2" t="s">
        <v>62</v>
      </c>
      <c r="F11" s="2" t="s">
        <v>119</v>
      </c>
      <c r="G11" s="2" t="s">
        <v>119</v>
      </c>
      <c r="H11" s="2" t="s">
        <v>87</v>
      </c>
      <c r="I11" s="2" t="n">
        <v>1925</v>
      </c>
      <c r="J11" s="2"/>
      <c r="K11" s="2" t="n">
        <v>1925</v>
      </c>
      <c r="L11" s="2" t="s">
        <v>78</v>
      </c>
      <c r="M11" s="2" t="s">
        <v>88</v>
      </c>
      <c r="N11" s="2"/>
      <c r="O11" s="2" t="s">
        <v>79</v>
      </c>
      <c r="P11" s="2" t="s">
        <v>80</v>
      </c>
      <c r="Q11" s="2"/>
      <c r="R11" s="2"/>
      <c r="S11" s="2"/>
      <c r="T11" s="2"/>
      <c r="U11" s="2" t="s">
        <v>120</v>
      </c>
      <c r="V11" s="2"/>
      <c r="W11" s="2"/>
      <c r="X11" s="2"/>
      <c r="Y11" s="2"/>
      <c r="Z11" s="2" t="n">
        <v>25.4978</v>
      </c>
      <c r="AA11" s="2" t="n">
        <v>-80.4328</v>
      </c>
      <c r="AB11" s="2" t="s">
        <v>66</v>
      </c>
      <c r="AC11" s="2" t="s">
        <v>121</v>
      </c>
      <c r="AD11" s="2" t="s">
        <v>122</v>
      </c>
    </row>
    <row r="12" customFormat="false" ht="46.25" hidden="false" customHeight="false" outlineLevel="0" collapsed="false">
      <c r="A12" s="2" t="s">
        <v>123</v>
      </c>
      <c r="B12" s="2" t="s">
        <v>124</v>
      </c>
      <c r="C12" s="2" t="s">
        <v>61</v>
      </c>
      <c r="D12" s="2"/>
      <c r="E12" s="2" t="s">
        <v>62</v>
      </c>
      <c r="F12" s="2" t="s">
        <v>124</v>
      </c>
      <c r="G12" s="2" t="s">
        <v>124</v>
      </c>
      <c r="H12" s="2" t="s">
        <v>87</v>
      </c>
      <c r="I12" s="2" t="n">
        <v>1942</v>
      </c>
      <c r="J12" s="2"/>
      <c r="K12" s="2" t="n">
        <v>1942</v>
      </c>
      <c r="L12" s="2" t="s">
        <v>78</v>
      </c>
      <c r="M12" s="2" t="s">
        <v>88</v>
      </c>
      <c r="N12" s="2"/>
      <c r="O12" s="2" t="s">
        <v>79</v>
      </c>
      <c r="P12" s="2" t="s">
        <v>80</v>
      </c>
      <c r="Q12" s="2"/>
      <c r="R12" s="2"/>
      <c r="S12" s="2"/>
      <c r="T12" s="2"/>
      <c r="U12" s="2" t="s">
        <v>125</v>
      </c>
      <c r="V12" s="2"/>
      <c r="W12" s="2"/>
      <c r="X12" s="2"/>
      <c r="Y12" s="2"/>
      <c r="Z12" s="2" t="n">
        <v>25.5014</v>
      </c>
      <c r="AA12" s="2" t="n">
        <v>-80.38</v>
      </c>
      <c r="AB12" s="2" t="s">
        <v>66</v>
      </c>
      <c r="AC12" s="2" t="s">
        <v>126</v>
      </c>
      <c r="AD12" s="2" t="s">
        <v>127</v>
      </c>
    </row>
    <row r="13" customFormat="false" ht="46.25" hidden="false" customHeight="false" outlineLevel="0" collapsed="false">
      <c r="A13" s="2" t="s">
        <v>128</v>
      </c>
      <c r="B13" s="2" t="s">
        <v>129</v>
      </c>
      <c r="C13" s="2" t="s">
        <v>61</v>
      </c>
      <c r="D13" s="2"/>
      <c r="E13" s="2" t="s">
        <v>62</v>
      </c>
      <c r="F13" s="2" t="s">
        <v>129</v>
      </c>
      <c r="G13" s="2" t="s">
        <v>129</v>
      </c>
      <c r="H13" s="2" t="s">
        <v>87</v>
      </c>
      <c r="I13" s="2" t="n">
        <v>1949</v>
      </c>
      <c r="J13" s="2"/>
      <c r="K13" s="2" t="n">
        <v>1949</v>
      </c>
      <c r="L13" s="2" t="s">
        <v>78</v>
      </c>
      <c r="M13" s="2" t="s">
        <v>88</v>
      </c>
      <c r="N13" s="2"/>
      <c r="O13" s="2" t="s">
        <v>79</v>
      </c>
      <c r="P13" s="2" t="s">
        <v>80</v>
      </c>
      <c r="Q13" s="2"/>
      <c r="R13" s="2"/>
      <c r="S13" s="2"/>
      <c r="T13" s="2"/>
      <c r="U13" s="2" t="s">
        <v>130</v>
      </c>
      <c r="V13" s="2"/>
      <c r="W13" s="2"/>
      <c r="X13" s="2"/>
      <c r="Y13" s="2"/>
      <c r="Z13" s="2" t="n">
        <v>25.6358</v>
      </c>
      <c r="AA13" s="2" t="n">
        <v>-80.3756</v>
      </c>
      <c r="AB13" s="2" t="s">
        <v>66</v>
      </c>
      <c r="AC13" s="2" t="s">
        <v>131</v>
      </c>
      <c r="AD13" s="2" t="s">
        <v>132</v>
      </c>
    </row>
    <row r="14" customFormat="false" ht="46.25" hidden="false" customHeight="false" outlineLevel="0" collapsed="false">
      <c r="A14" s="2" t="s">
        <v>133</v>
      </c>
      <c r="B14" s="2" t="s">
        <v>134</v>
      </c>
      <c r="C14" s="2" t="s">
        <v>61</v>
      </c>
      <c r="D14" s="2"/>
      <c r="E14" s="2" t="s">
        <v>62</v>
      </c>
      <c r="F14" s="2" t="s">
        <v>134</v>
      </c>
      <c r="G14" s="2" t="s">
        <v>134</v>
      </c>
      <c r="H14" s="2" t="s">
        <v>87</v>
      </c>
      <c r="I14" s="2" t="n">
        <v>1970</v>
      </c>
      <c r="J14" s="2"/>
      <c r="K14" s="2" t="n">
        <v>1970</v>
      </c>
      <c r="L14" s="2" t="s">
        <v>78</v>
      </c>
      <c r="M14" s="2" t="s">
        <v>88</v>
      </c>
      <c r="N14" s="2"/>
      <c r="O14" s="2" t="s">
        <v>79</v>
      </c>
      <c r="P14" s="2" t="s">
        <v>80</v>
      </c>
      <c r="Q14" s="2"/>
      <c r="R14" s="2"/>
      <c r="S14" s="2"/>
      <c r="T14" s="2"/>
      <c r="U14" s="2" t="s">
        <v>135</v>
      </c>
      <c r="V14" s="2"/>
      <c r="W14" s="2"/>
      <c r="X14" s="2"/>
      <c r="Y14" s="2"/>
      <c r="Z14" s="2" t="n">
        <v>25.5875</v>
      </c>
      <c r="AA14" s="2" t="n">
        <v>-80.3797</v>
      </c>
      <c r="AB14" s="2" t="s">
        <v>66</v>
      </c>
      <c r="AC14" s="2" t="s">
        <v>136</v>
      </c>
      <c r="AD14" s="2" t="s">
        <v>137</v>
      </c>
    </row>
    <row r="15" customFormat="false" ht="35.05" hidden="false" customHeight="false" outlineLevel="0" collapsed="false">
      <c r="A15" s="2" t="s">
        <v>138</v>
      </c>
      <c r="B15" s="2" t="s">
        <v>139</v>
      </c>
      <c r="C15" s="2" t="s">
        <v>61</v>
      </c>
      <c r="D15" s="2"/>
      <c r="E15" s="2" t="s">
        <v>62</v>
      </c>
      <c r="F15" s="2" t="s">
        <v>139</v>
      </c>
      <c r="G15" s="2" t="s">
        <v>139</v>
      </c>
      <c r="H15" s="2" t="s">
        <v>87</v>
      </c>
      <c r="I15" s="2" t="n">
        <v>1980</v>
      </c>
      <c r="J15" s="2"/>
      <c r="K15" s="2" t="n">
        <v>1980</v>
      </c>
      <c r="L15" s="2" t="s">
        <v>78</v>
      </c>
      <c r="M15" s="2" t="s">
        <v>88</v>
      </c>
      <c r="N15" s="2"/>
      <c r="O15" s="2" t="s">
        <v>79</v>
      </c>
      <c r="P15" s="2" t="s">
        <v>80</v>
      </c>
      <c r="Q15" s="2"/>
      <c r="R15" s="2"/>
      <c r="S15" s="2"/>
      <c r="T15" s="2"/>
      <c r="U15" s="2" t="s">
        <v>140</v>
      </c>
      <c r="V15" s="2"/>
      <c r="W15" s="2"/>
      <c r="X15" s="2"/>
      <c r="Y15" s="2"/>
      <c r="Z15" s="2" t="n">
        <v>25.6211</v>
      </c>
      <c r="AA15" s="2" t="n">
        <v>-80.3589</v>
      </c>
      <c r="AB15" s="2" t="s">
        <v>66</v>
      </c>
      <c r="AC15" s="2" t="s">
        <v>141</v>
      </c>
      <c r="AD15" s="2" t="s">
        <v>142</v>
      </c>
    </row>
    <row r="16" customFormat="false" ht="46.25" hidden="false" customHeight="false" outlineLevel="0" collapsed="false">
      <c r="A16" s="2" t="s">
        <v>143</v>
      </c>
      <c r="B16" s="2" t="s">
        <v>144</v>
      </c>
      <c r="C16" s="2" t="s">
        <v>61</v>
      </c>
      <c r="D16" s="2"/>
      <c r="E16" s="2" t="s">
        <v>62</v>
      </c>
      <c r="F16" s="2" t="s">
        <v>144</v>
      </c>
      <c r="G16" s="2" t="s">
        <v>144</v>
      </c>
      <c r="H16" s="2" t="s">
        <v>87</v>
      </c>
      <c r="I16" s="2" t="n">
        <v>2000</v>
      </c>
      <c r="J16" s="2"/>
      <c r="K16" s="2" t="n">
        <v>2000</v>
      </c>
      <c r="L16" s="2" t="s">
        <v>78</v>
      </c>
      <c r="M16" s="2" t="s">
        <v>88</v>
      </c>
      <c r="N16" s="2"/>
      <c r="O16" s="2" t="s">
        <v>79</v>
      </c>
      <c r="P16" s="2" t="s">
        <v>145</v>
      </c>
      <c r="Q16" s="2"/>
      <c r="R16" s="2"/>
      <c r="S16" s="2"/>
      <c r="T16" s="2"/>
      <c r="U16" s="2" t="s">
        <v>146</v>
      </c>
      <c r="V16" s="2"/>
      <c r="W16" s="2"/>
      <c r="X16" s="2"/>
      <c r="Y16" s="2"/>
      <c r="Z16" s="2" t="n">
        <v>25.6061</v>
      </c>
      <c r="AA16" s="2" t="n">
        <v>-80.3722</v>
      </c>
      <c r="AB16" s="2" t="s">
        <v>66</v>
      </c>
      <c r="AC16" s="2" t="s">
        <v>147</v>
      </c>
      <c r="AD16" s="2" t="s">
        <v>148</v>
      </c>
    </row>
    <row r="17" customFormat="false" ht="46.25" hidden="false" customHeight="false" outlineLevel="0" collapsed="false">
      <c r="A17" s="2" t="s">
        <v>149</v>
      </c>
      <c r="B17" s="2" t="s">
        <v>150</v>
      </c>
      <c r="C17" s="2" t="s">
        <v>61</v>
      </c>
      <c r="D17" s="2"/>
      <c r="E17" s="2" t="s">
        <v>62</v>
      </c>
      <c r="F17" s="2" t="s">
        <v>150</v>
      </c>
      <c r="G17" s="2" t="s">
        <v>150</v>
      </c>
      <c r="H17" s="2" t="s">
        <v>108</v>
      </c>
      <c r="I17" s="2" t="n">
        <v>2002</v>
      </c>
      <c r="J17" s="2"/>
      <c r="K17" s="2" t="n">
        <v>2002</v>
      </c>
      <c r="L17" s="2" t="s">
        <v>78</v>
      </c>
      <c r="M17" s="2" t="s">
        <v>151</v>
      </c>
      <c r="N17" s="2"/>
      <c r="O17" s="2" t="s">
        <v>79</v>
      </c>
      <c r="P17" s="2" t="s">
        <v>145</v>
      </c>
      <c r="Q17" s="2"/>
      <c r="R17" s="2"/>
      <c r="S17" s="2"/>
      <c r="T17" s="2"/>
      <c r="U17" s="2" t="s">
        <v>152</v>
      </c>
      <c r="V17" s="2"/>
      <c r="W17" s="2"/>
      <c r="X17" s="2"/>
      <c r="Y17" s="2"/>
      <c r="Z17" s="2" t="n">
        <v>25.63</v>
      </c>
      <c r="AA17" s="2" t="n">
        <v>-80.3189</v>
      </c>
      <c r="AB17" s="2" t="s">
        <v>66</v>
      </c>
      <c r="AC17" s="2" t="s">
        <v>153</v>
      </c>
      <c r="AD17" s="2" t="s">
        <v>154</v>
      </c>
    </row>
    <row r="18" customFormat="false" ht="68.65" hidden="false" customHeight="false" outlineLevel="0" collapsed="false">
      <c r="A18" s="2" t="s">
        <v>155</v>
      </c>
      <c r="B18" s="2" t="s">
        <v>156</v>
      </c>
      <c r="C18" s="2" t="s">
        <v>61</v>
      </c>
      <c r="D18" s="2"/>
      <c r="E18" s="2" t="s">
        <v>62</v>
      </c>
      <c r="F18" s="2" t="s">
        <v>156</v>
      </c>
      <c r="G18" s="2" t="s">
        <v>156</v>
      </c>
      <c r="H18" s="2" t="s">
        <v>108</v>
      </c>
      <c r="I18" s="2" t="n">
        <v>2005</v>
      </c>
      <c r="J18" s="2"/>
      <c r="K18" s="2" t="n">
        <v>2005</v>
      </c>
      <c r="L18" s="2" t="s">
        <v>78</v>
      </c>
      <c r="M18" s="2" t="s">
        <v>157</v>
      </c>
      <c r="N18" s="2"/>
      <c r="O18" s="2" t="s">
        <v>79</v>
      </c>
      <c r="P18" s="2" t="s">
        <v>145</v>
      </c>
      <c r="Q18" s="2"/>
      <c r="R18" s="2"/>
      <c r="S18" s="2"/>
      <c r="T18" s="2"/>
      <c r="U18" s="2" t="s">
        <v>158</v>
      </c>
      <c r="V18" s="2"/>
      <c r="W18" s="2"/>
      <c r="X18" s="2"/>
      <c r="Y18" s="2"/>
      <c r="Z18" s="2" t="n">
        <v>25.5764</v>
      </c>
      <c r="AA18" s="2" t="n">
        <v>-80.3356</v>
      </c>
      <c r="AB18" s="2" t="s">
        <v>66</v>
      </c>
      <c r="AC18" s="2" t="s">
        <v>159</v>
      </c>
      <c r="AD18" s="2" t="s">
        <v>160</v>
      </c>
    </row>
    <row r="19" customFormat="false" ht="46.25" hidden="false" customHeight="false" outlineLevel="0" collapsed="false">
      <c r="A19" s="2" t="s">
        <v>161</v>
      </c>
      <c r="B19" s="2" t="s">
        <v>162</v>
      </c>
      <c r="C19" s="2" t="s">
        <v>163</v>
      </c>
      <c r="D19" s="2"/>
      <c r="E19" s="2" t="s">
        <v>62</v>
      </c>
      <c r="F19" s="2" t="s">
        <v>93</v>
      </c>
      <c r="G19" s="2" t="s">
        <v>93</v>
      </c>
      <c r="H19" s="2" t="s">
        <v>77</v>
      </c>
      <c r="I19" s="2" t="n">
        <v>1838</v>
      </c>
      <c r="J19" s="2" t="n">
        <v>1909</v>
      </c>
      <c r="K19" s="2" t="n">
        <v>1838</v>
      </c>
      <c r="L19" s="2" t="s">
        <v>78</v>
      </c>
      <c r="M19" s="2" t="s">
        <v>164</v>
      </c>
      <c r="N19" s="2"/>
      <c r="O19" s="2" t="s">
        <v>165</v>
      </c>
      <c r="P19" s="2" t="s">
        <v>80</v>
      </c>
      <c r="Q19" s="2"/>
      <c r="R19" s="2"/>
      <c r="S19" s="2" t="s">
        <v>166</v>
      </c>
      <c r="T19" s="2" t="s">
        <v>167</v>
      </c>
      <c r="U19" s="2" t="s">
        <v>168</v>
      </c>
      <c r="V19" s="2" t="n">
        <v>3</v>
      </c>
      <c r="W19" s="2" t="n">
        <v>3</v>
      </c>
      <c r="X19" s="2" t="n">
        <v>0.0048</v>
      </c>
      <c r="Y19" s="2" t="n">
        <v>0.0002</v>
      </c>
      <c r="Z19" s="2" t="n">
        <v>25.59</v>
      </c>
      <c r="AA19" s="2" t="n">
        <v>-80.36</v>
      </c>
      <c r="AB19" s="2" t="s">
        <v>66</v>
      </c>
      <c r="AC19" s="2" t="s">
        <v>169</v>
      </c>
      <c r="AD19" s="2" t="s">
        <v>170</v>
      </c>
    </row>
    <row r="20" customFormat="false" ht="46.25" hidden="false" customHeight="false" outlineLevel="0" collapsed="false">
      <c r="A20" s="2" t="s">
        <v>171</v>
      </c>
      <c r="B20" s="2" t="s">
        <v>172</v>
      </c>
      <c r="C20" s="2" t="s">
        <v>163</v>
      </c>
      <c r="D20" s="2"/>
      <c r="E20" s="2" t="s">
        <v>62</v>
      </c>
      <c r="F20" s="2" t="s">
        <v>150</v>
      </c>
      <c r="G20" s="2" t="s">
        <v>150</v>
      </c>
      <c r="H20" s="2" t="s">
        <v>108</v>
      </c>
      <c r="I20" s="2" t="n">
        <v>1883</v>
      </c>
      <c r="J20" s="2" t="n">
        <v>2002</v>
      </c>
      <c r="K20" s="2" t="n">
        <v>1883</v>
      </c>
      <c r="L20" s="2" t="s">
        <v>78</v>
      </c>
      <c r="M20" s="2" t="s">
        <v>173</v>
      </c>
      <c r="N20" s="2"/>
      <c r="O20" s="2" t="s">
        <v>174</v>
      </c>
      <c r="P20" s="2" t="s">
        <v>80</v>
      </c>
      <c r="Q20" s="2"/>
      <c r="R20" s="2" t="s">
        <v>81</v>
      </c>
      <c r="S20" s="2" t="s">
        <v>166</v>
      </c>
      <c r="T20" s="2" t="s">
        <v>175</v>
      </c>
      <c r="U20" s="2" t="s">
        <v>176</v>
      </c>
      <c r="V20" s="2" t="n">
        <v>4</v>
      </c>
      <c r="W20" s="2" t="n">
        <v>4</v>
      </c>
      <c r="X20" s="2" t="n">
        <v>0.0118</v>
      </c>
      <c r="Y20" s="2" t="n">
        <v>0</v>
      </c>
      <c r="Z20" s="2" t="n">
        <v>25.6151</v>
      </c>
      <c r="AA20" s="2" t="n">
        <v>-80.31061</v>
      </c>
      <c r="AB20" s="2" t="s">
        <v>177</v>
      </c>
      <c r="AC20" s="2" t="s">
        <v>178</v>
      </c>
      <c r="AD20" s="2"/>
    </row>
    <row r="21" customFormat="false" ht="35.05" hidden="false" customHeight="false" outlineLevel="0" collapsed="false">
      <c r="A21" s="2" t="s">
        <v>179</v>
      </c>
      <c r="B21" s="2" t="s">
        <v>180</v>
      </c>
      <c r="C21" s="2" t="s">
        <v>181</v>
      </c>
      <c r="D21" s="2"/>
      <c r="E21" s="2" t="s">
        <v>62</v>
      </c>
      <c r="F21" s="2" t="s">
        <v>107</v>
      </c>
      <c r="G21" s="2" t="s">
        <v>107</v>
      </c>
      <c r="H21" s="2" t="s">
        <v>108</v>
      </c>
      <c r="I21" s="2" t="n">
        <v>1905</v>
      </c>
      <c r="J21" s="2" t="n">
        <v>1935</v>
      </c>
      <c r="K21" s="2" t="n">
        <v>1905</v>
      </c>
      <c r="L21" s="2" t="s">
        <v>78</v>
      </c>
      <c r="M21" s="2" t="s">
        <v>182</v>
      </c>
      <c r="N21" s="2"/>
      <c r="O21" s="2" t="s">
        <v>183</v>
      </c>
      <c r="P21" s="2" t="s">
        <v>80</v>
      </c>
      <c r="Q21" s="2"/>
      <c r="R21" s="2" t="s">
        <v>81</v>
      </c>
      <c r="S21" s="2" t="s">
        <v>166</v>
      </c>
      <c r="T21" s="2" t="s">
        <v>175</v>
      </c>
      <c r="U21" s="2" t="s">
        <v>184</v>
      </c>
      <c r="V21" s="2" t="n">
        <v>3</v>
      </c>
      <c r="W21" s="2" t="n">
        <v>3</v>
      </c>
      <c r="X21" s="2" t="n">
        <v>0.0036</v>
      </c>
      <c r="Y21" s="2" t="n">
        <v>0</v>
      </c>
      <c r="Z21" s="2" t="n">
        <v>25.4703</v>
      </c>
      <c r="AA21" s="2" t="n">
        <v>-80.4776</v>
      </c>
      <c r="AB21" s="2" t="s">
        <v>66</v>
      </c>
      <c r="AC21" s="2" t="s">
        <v>185</v>
      </c>
      <c r="AD21" s="2"/>
    </row>
    <row r="22" customFormat="false" ht="35.05" hidden="false" customHeight="false" outlineLevel="0" collapsed="false">
      <c r="A22" s="2" t="s">
        <v>186</v>
      </c>
      <c r="B22" s="2" t="s">
        <v>187</v>
      </c>
      <c r="C22" s="2" t="s">
        <v>163</v>
      </c>
      <c r="D22" s="2"/>
      <c r="E22" s="2" t="s">
        <v>62</v>
      </c>
      <c r="F22" s="2" t="s">
        <v>114</v>
      </c>
      <c r="G22" s="2" t="s">
        <v>114</v>
      </c>
      <c r="H22" s="2" t="s">
        <v>108</v>
      </c>
      <c r="I22" s="2" t="n">
        <v>1910</v>
      </c>
      <c r="J22" s="2" t="n">
        <v>1914</v>
      </c>
      <c r="K22" s="2" t="n">
        <v>1910</v>
      </c>
      <c r="L22" s="2" t="s">
        <v>78</v>
      </c>
      <c r="M22" s="2" t="s">
        <v>188</v>
      </c>
      <c r="N22" s="2"/>
      <c r="O22" s="2" t="s">
        <v>189</v>
      </c>
      <c r="P22" s="2" t="s">
        <v>80</v>
      </c>
      <c r="Q22" s="2"/>
      <c r="R22" s="2" t="s">
        <v>81</v>
      </c>
      <c r="S22" s="2" t="s">
        <v>166</v>
      </c>
      <c r="T22" s="2" t="s">
        <v>175</v>
      </c>
      <c r="U22" s="2" t="s">
        <v>190</v>
      </c>
      <c r="V22" s="2" t="n">
        <v>2</v>
      </c>
      <c r="W22" s="2" t="n">
        <v>2</v>
      </c>
      <c r="X22" s="2" t="n">
        <v>0</v>
      </c>
      <c r="Y22" s="2" t="n">
        <v>0</v>
      </c>
      <c r="Z22" s="2" t="n">
        <v>25.4478</v>
      </c>
      <c r="AA22" s="2" t="n">
        <v>-80.4844</v>
      </c>
      <c r="AB22" s="2" t="s">
        <v>66</v>
      </c>
      <c r="AC22" s="2" t="s">
        <v>191</v>
      </c>
      <c r="AD22" s="2"/>
    </row>
    <row r="23" customFormat="false" ht="35.05" hidden="false" customHeight="false" outlineLevel="0" collapsed="false">
      <c r="A23" s="2" t="s">
        <v>192</v>
      </c>
      <c r="B23" s="2" t="s">
        <v>193</v>
      </c>
      <c r="C23" s="2" t="s">
        <v>163</v>
      </c>
      <c r="D23" s="2"/>
      <c r="E23" s="2" t="s">
        <v>62</v>
      </c>
      <c r="F23" s="2" t="s">
        <v>76</v>
      </c>
      <c r="G23" s="2" t="s">
        <v>75</v>
      </c>
      <c r="H23" s="2" t="s">
        <v>77</v>
      </c>
      <c r="I23" s="2" t="n">
        <v>1911</v>
      </c>
      <c r="J23" s="2"/>
      <c r="K23" s="2" t="n">
        <v>1911</v>
      </c>
      <c r="L23" s="2" t="s">
        <v>78</v>
      </c>
      <c r="M23" s="2" t="s">
        <v>194</v>
      </c>
      <c r="N23" s="2" t="s">
        <v>195</v>
      </c>
      <c r="O23" s="2" t="s">
        <v>196</v>
      </c>
      <c r="P23" s="2" t="s">
        <v>80</v>
      </c>
      <c r="Q23" s="2"/>
      <c r="R23" s="2" t="s">
        <v>81</v>
      </c>
      <c r="S23" s="2" t="s">
        <v>166</v>
      </c>
      <c r="T23" s="2" t="s">
        <v>175</v>
      </c>
      <c r="U23" s="2" t="s">
        <v>197</v>
      </c>
      <c r="V23" s="2" t="n">
        <v>0</v>
      </c>
      <c r="W23" s="2" t="n">
        <v>0</v>
      </c>
      <c r="X23" s="2" t="n">
        <v>0</v>
      </c>
      <c r="Y23" s="2" t="n">
        <v>0</v>
      </c>
      <c r="Z23" s="2" t="n">
        <v>25.556</v>
      </c>
      <c r="AA23" s="2" t="n">
        <v>-80.445</v>
      </c>
      <c r="AB23" s="2" t="s">
        <v>66</v>
      </c>
      <c r="AC23" s="2" t="s">
        <v>198</v>
      </c>
      <c r="AD23" s="2"/>
    </row>
    <row r="24" customFormat="false" ht="35.05" hidden="false" customHeight="false" outlineLevel="0" collapsed="false">
      <c r="A24" s="2" t="s">
        <v>199</v>
      </c>
      <c r="B24" s="2" t="s">
        <v>200</v>
      </c>
      <c r="C24" s="2" t="s">
        <v>201</v>
      </c>
      <c r="D24" s="2"/>
      <c r="E24" s="2" t="s">
        <v>62</v>
      </c>
      <c r="F24" s="2" t="s">
        <v>107</v>
      </c>
      <c r="G24" s="2" t="s">
        <v>107</v>
      </c>
      <c r="H24" s="2" t="s">
        <v>108</v>
      </c>
      <c r="I24" s="2" t="n">
        <v>1913</v>
      </c>
      <c r="J24" s="2"/>
      <c r="K24" s="2" t="n">
        <v>1913</v>
      </c>
      <c r="L24" s="2" t="s">
        <v>78</v>
      </c>
      <c r="M24" s="2" t="s">
        <v>202</v>
      </c>
      <c r="N24" s="2"/>
      <c r="O24" s="2" t="s">
        <v>203</v>
      </c>
      <c r="P24" s="2" t="s">
        <v>80</v>
      </c>
      <c r="Q24" s="2"/>
      <c r="R24" s="2" t="s">
        <v>81</v>
      </c>
      <c r="S24" s="2" t="s">
        <v>166</v>
      </c>
      <c r="T24" s="2" t="s">
        <v>175</v>
      </c>
      <c r="U24" s="2" t="s">
        <v>204</v>
      </c>
      <c r="V24" s="2" t="n">
        <v>1</v>
      </c>
      <c r="W24" s="2" t="n">
        <v>1</v>
      </c>
      <c r="X24" s="2" t="n">
        <v>0</v>
      </c>
      <c r="Y24" s="2" t="n">
        <v>0</v>
      </c>
      <c r="Z24" s="2" t="n">
        <v>25.4703</v>
      </c>
      <c r="AA24" s="2" t="n">
        <v>-80.4776</v>
      </c>
      <c r="AB24" s="2" t="s">
        <v>66</v>
      </c>
      <c r="AC24" s="2" t="s">
        <v>205</v>
      </c>
      <c r="AD24" s="2"/>
    </row>
    <row r="25" customFormat="false" ht="23.85" hidden="false" customHeight="false" outlineLevel="0" collapsed="false">
      <c r="A25" s="2" t="s">
        <v>206</v>
      </c>
      <c r="B25" s="2" t="s">
        <v>207</v>
      </c>
      <c r="C25" s="2" t="s">
        <v>201</v>
      </c>
      <c r="D25" s="2"/>
      <c r="E25" s="2" t="s">
        <v>62</v>
      </c>
      <c r="F25" s="2" t="s">
        <v>114</v>
      </c>
      <c r="G25" s="2" t="s">
        <v>114</v>
      </c>
      <c r="H25" s="2" t="s">
        <v>108</v>
      </c>
      <c r="I25" s="2" t="n">
        <v>1914</v>
      </c>
      <c r="J25" s="2"/>
      <c r="K25" s="2" t="n">
        <v>1914</v>
      </c>
      <c r="L25" s="2" t="s">
        <v>78</v>
      </c>
      <c r="M25" s="2" t="s">
        <v>202</v>
      </c>
      <c r="N25" s="2"/>
      <c r="O25" s="2" t="s">
        <v>203</v>
      </c>
      <c r="P25" s="2" t="s">
        <v>80</v>
      </c>
      <c r="Q25" s="2"/>
      <c r="R25" s="2" t="s">
        <v>81</v>
      </c>
      <c r="S25" s="2" t="s">
        <v>166</v>
      </c>
      <c r="T25" s="2" t="s">
        <v>175</v>
      </c>
      <c r="U25" s="2" t="s">
        <v>208</v>
      </c>
      <c r="V25" s="2" t="n">
        <v>0</v>
      </c>
      <c r="W25" s="2" t="n">
        <v>0</v>
      </c>
      <c r="X25" s="2" t="n">
        <v>0</v>
      </c>
      <c r="Y25" s="2" t="n">
        <v>0</v>
      </c>
      <c r="Z25" s="2" t="n">
        <v>25.4478</v>
      </c>
      <c r="AA25" s="2" t="n">
        <v>-80.4844</v>
      </c>
      <c r="AB25" s="2" t="s">
        <v>66</v>
      </c>
      <c r="AC25" s="2" t="s">
        <v>209</v>
      </c>
      <c r="AD25" s="2"/>
    </row>
    <row r="26" customFormat="false" ht="35.05" hidden="false" customHeight="false" outlineLevel="0" collapsed="false">
      <c r="A26" s="2" t="s">
        <v>210</v>
      </c>
      <c r="B26" s="2" t="s">
        <v>211</v>
      </c>
      <c r="C26" s="2" t="s">
        <v>163</v>
      </c>
      <c r="D26" s="2"/>
      <c r="E26" s="2" t="s">
        <v>62</v>
      </c>
      <c r="F26" s="2" t="s">
        <v>107</v>
      </c>
      <c r="G26" s="2" t="s">
        <v>107</v>
      </c>
      <c r="H26" s="2" t="s">
        <v>108</v>
      </c>
      <c r="I26" s="2" t="n">
        <v>1917</v>
      </c>
      <c r="J26" s="2"/>
      <c r="K26" s="2" t="n">
        <v>1917</v>
      </c>
      <c r="L26" s="2" t="s">
        <v>78</v>
      </c>
      <c r="M26" s="2" t="s">
        <v>212</v>
      </c>
      <c r="N26" s="2" t="s">
        <v>195</v>
      </c>
      <c r="O26" s="2" t="s">
        <v>213</v>
      </c>
      <c r="P26" s="2" t="s">
        <v>80</v>
      </c>
      <c r="Q26" s="2"/>
      <c r="R26" s="2" t="s">
        <v>81</v>
      </c>
      <c r="S26" s="2" t="s">
        <v>166</v>
      </c>
      <c r="T26" s="2" t="s">
        <v>175</v>
      </c>
      <c r="U26" s="2" t="s">
        <v>214</v>
      </c>
      <c r="V26" s="2" t="n">
        <v>1</v>
      </c>
      <c r="W26" s="2" t="n">
        <v>1</v>
      </c>
      <c r="X26" s="2" t="n">
        <v>0</v>
      </c>
      <c r="Y26" s="2" t="n">
        <v>0</v>
      </c>
      <c r="Z26" s="2" t="n">
        <v>25.46896</v>
      </c>
      <c r="AA26" s="2" t="n">
        <v>-80.47729</v>
      </c>
      <c r="AB26" s="2" t="s">
        <v>215</v>
      </c>
      <c r="AC26" s="2" t="s">
        <v>216</v>
      </c>
      <c r="AD26" s="2" t="s">
        <v>217</v>
      </c>
    </row>
    <row r="27" customFormat="false" ht="46.25" hidden="false" customHeight="false" outlineLevel="0" collapsed="false">
      <c r="A27" s="2" t="s">
        <v>218</v>
      </c>
      <c r="B27" s="2" t="s">
        <v>219</v>
      </c>
      <c r="C27" s="2" t="s">
        <v>163</v>
      </c>
      <c r="D27" s="2"/>
      <c r="E27" s="2" t="s">
        <v>62</v>
      </c>
      <c r="F27" s="2" t="s">
        <v>150</v>
      </c>
      <c r="G27" s="2" t="s">
        <v>150</v>
      </c>
      <c r="H27" s="2" t="s">
        <v>108</v>
      </c>
      <c r="I27" s="2" t="n">
        <v>1922</v>
      </c>
      <c r="J27" s="2"/>
      <c r="K27" s="2" t="n">
        <v>1922</v>
      </c>
      <c r="L27" s="2" t="s">
        <v>78</v>
      </c>
      <c r="M27" s="2" t="s">
        <v>220</v>
      </c>
      <c r="N27" s="2" t="s">
        <v>195</v>
      </c>
      <c r="O27" s="2" t="s">
        <v>196</v>
      </c>
      <c r="P27" s="2" t="s">
        <v>80</v>
      </c>
      <c r="Q27" s="2"/>
      <c r="R27" s="2" t="s">
        <v>81</v>
      </c>
      <c r="S27" s="2" t="s">
        <v>166</v>
      </c>
      <c r="T27" s="2" t="s">
        <v>175</v>
      </c>
      <c r="U27" s="2" t="s">
        <v>221</v>
      </c>
      <c r="V27" s="2" t="n">
        <v>6</v>
      </c>
      <c r="W27" s="2" t="n">
        <v>6</v>
      </c>
      <c r="X27" s="2" t="n">
        <v>0.0298</v>
      </c>
      <c r="Y27" s="2" t="n">
        <v>0</v>
      </c>
      <c r="Z27" s="2" t="n">
        <v>25.6157</v>
      </c>
      <c r="AA27" s="2" t="n">
        <v>-80.30673</v>
      </c>
      <c r="AB27" s="2" t="s">
        <v>177</v>
      </c>
      <c r="AC27" s="2" t="s">
        <v>222</v>
      </c>
      <c r="AD27" s="2" t="s">
        <v>223</v>
      </c>
    </row>
    <row r="28" customFormat="false" ht="46.25" hidden="false" customHeight="false" outlineLevel="0" collapsed="false">
      <c r="A28" s="2" t="s">
        <v>224</v>
      </c>
      <c r="B28" s="2" t="s">
        <v>225</v>
      </c>
      <c r="C28" s="2" t="s">
        <v>201</v>
      </c>
      <c r="D28" s="2"/>
      <c r="E28" s="2" t="s">
        <v>62</v>
      </c>
      <c r="F28" s="2" t="s">
        <v>226</v>
      </c>
      <c r="G28" s="2" t="s">
        <v>69</v>
      </c>
      <c r="H28" s="2" t="s">
        <v>71</v>
      </c>
      <c r="I28" s="2" t="n">
        <v>1924</v>
      </c>
      <c r="J28" s="2" t="n">
        <v>1926</v>
      </c>
      <c r="K28" s="2" t="n">
        <v>1924</v>
      </c>
      <c r="L28" s="2" t="s">
        <v>78</v>
      </c>
      <c r="M28" s="2" t="s">
        <v>227</v>
      </c>
      <c r="N28" s="2"/>
      <c r="O28" s="2" t="s">
        <v>203</v>
      </c>
      <c r="P28" s="2" t="s">
        <v>80</v>
      </c>
      <c r="Q28" s="2"/>
      <c r="R28" s="2"/>
      <c r="S28" s="2" t="s">
        <v>166</v>
      </c>
      <c r="T28" s="2" t="s">
        <v>167</v>
      </c>
      <c r="U28" s="2" t="s">
        <v>228</v>
      </c>
      <c r="V28" s="2" t="n">
        <v>3</v>
      </c>
      <c r="W28" s="2" t="n">
        <v>3</v>
      </c>
      <c r="X28" s="2" t="n">
        <v>0.0048</v>
      </c>
      <c r="Y28" s="2" t="n">
        <v>0</v>
      </c>
      <c r="Z28" s="2" t="n">
        <v>25.615</v>
      </c>
      <c r="AA28" s="2" t="n">
        <v>-80.235</v>
      </c>
      <c r="AB28" s="2" t="s">
        <v>229</v>
      </c>
      <c r="AC28" s="2" t="s">
        <v>230</v>
      </c>
      <c r="AD28" s="2"/>
    </row>
    <row r="29" customFormat="false" ht="35.05" hidden="false" customHeight="false" outlineLevel="0" collapsed="false">
      <c r="A29" s="2" t="s">
        <v>231</v>
      </c>
      <c r="B29" s="2" t="s">
        <v>232</v>
      </c>
      <c r="C29" s="2" t="s">
        <v>233</v>
      </c>
      <c r="D29" s="2"/>
      <c r="E29" s="2" t="s">
        <v>62</v>
      </c>
      <c r="F29" s="2" t="s">
        <v>156</v>
      </c>
      <c r="G29" s="2" t="s">
        <v>156</v>
      </c>
      <c r="H29" s="2" t="s">
        <v>108</v>
      </c>
      <c r="I29" s="2" t="n">
        <v>1924</v>
      </c>
      <c r="J29" s="2" t="n">
        <v>1972</v>
      </c>
      <c r="K29" s="2" t="n">
        <v>1924</v>
      </c>
      <c r="L29" s="2" t="s">
        <v>78</v>
      </c>
      <c r="M29" s="2" t="s">
        <v>234</v>
      </c>
      <c r="N29" s="2"/>
      <c r="O29" s="2" t="s">
        <v>235</v>
      </c>
      <c r="P29" s="2" t="s">
        <v>80</v>
      </c>
      <c r="Q29" s="2"/>
      <c r="R29" s="2"/>
      <c r="S29" s="2" t="s">
        <v>166</v>
      </c>
      <c r="T29" s="2" t="s">
        <v>167</v>
      </c>
      <c r="U29" s="2" t="s">
        <v>236</v>
      </c>
      <c r="V29" s="2" t="n">
        <v>3</v>
      </c>
      <c r="W29" s="2" t="n">
        <v>3</v>
      </c>
      <c r="X29" s="2" t="n">
        <v>0.0054</v>
      </c>
      <c r="Y29" s="2" t="n">
        <v>0.0003</v>
      </c>
      <c r="Z29" s="2" t="n">
        <v>25.59</v>
      </c>
      <c r="AA29" s="2" t="n">
        <v>-80.33</v>
      </c>
      <c r="AB29" s="2" t="s">
        <v>66</v>
      </c>
      <c r="AC29" s="2" t="s">
        <v>237</v>
      </c>
      <c r="AD29" s="2"/>
    </row>
    <row r="30" customFormat="false" ht="35.05" hidden="false" customHeight="false" outlineLevel="0" collapsed="false">
      <c r="A30" s="2" t="s">
        <v>238</v>
      </c>
      <c r="B30" s="2" t="s">
        <v>239</v>
      </c>
      <c r="C30" s="2" t="s">
        <v>201</v>
      </c>
      <c r="D30" s="2"/>
      <c r="E30" s="2" t="s">
        <v>62</v>
      </c>
      <c r="F30" s="2" t="s">
        <v>226</v>
      </c>
      <c r="G30" s="2" t="s">
        <v>69</v>
      </c>
      <c r="H30" s="2" t="s">
        <v>71</v>
      </c>
      <c r="I30" s="2" t="n">
        <v>1926</v>
      </c>
      <c r="J30" s="2"/>
      <c r="K30" s="2" t="n">
        <v>1926</v>
      </c>
      <c r="L30" s="2" t="s">
        <v>78</v>
      </c>
      <c r="M30" s="2" t="s">
        <v>240</v>
      </c>
      <c r="N30" s="2"/>
      <c r="O30" s="2" t="s">
        <v>203</v>
      </c>
      <c r="P30" s="2" t="s">
        <v>80</v>
      </c>
      <c r="Q30" s="2"/>
      <c r="R30" s="2"/>
      <c r="S30" s="2" t="s">
        <v>166</v>
      </c>
      <c r="T30" s="2" t="s">
        <v>167</v>
      </c>
      <c r="U30" s="2" t="s">
        <v>241</v>
      </c>
      <c r="V30" s="2" t="n">
        <v>1</v>
      </c>
      <c r="W30" s="2" t="n">
        <v>1</v>
      </c>
      <c r="X30" s="2" t="n">
        <v>0</v>
      </c>
      <c r="Y30" s="2" t="n">
        <v>0</v>
      </c>
      <c r="Z30" s="2" t="n">
        <v>25.615</v>
      </c>
      <c r="AA30" s="2" t="n">
        <v>-80.235</v>
      </c>
      <c r="AB30" s="2" t="s">
        <v>229</v>
      </c>
      <c r="AC30" s="2" t="s">
        <v>242</v>
      </c>
      <c r="AD30" s="2"/>
    </row>
    <row r="31" customFormat="false" ht="35.05" hidden="false" customHeight="false" outlineLevel="0" collapsed="false">
      <c r="A31" s="2" t="s">
        <v>243</v>
      </c>
      <c r="B31" s="2" t="s">
        <v>244</v>
      </c>
      <c r="C31" s="2" t="s">
        <v>201</v>
      </c>
      <c r="D31" s="2"/>
      <c r="E31" s="2" t="s">
        <v>62</v>
      </c>
      <c r="F31" s="2" t="s">
        <v>60</v>
      </c>
      <c r="G31" s="2" t="s">
        <v>60</v>
      </c>
      <c r="H31" s="2" t="s">
        <v>63</v>
      </c>
      <c r="I31" s="2" t="n">
        <v>1935</v>
      </c>
      <c r="J31" s="2"/>
      <c r="K31" s="2" t="n">
        <v>1935</v>
      </c>
      <c r="L31" s="2" t="s">
        <v>78</v>
      </c>
      <c r="M31" s="2" t="s">
        <v>240</v>
      </c>
      <c r="N31" s="2"/>
      <c r="O31" s="2" t="s">
        <v>203</v>
      </c>
      <c r="P31" s="2" t="s">
        <v>80</v>
      </c>
      <c r="Q31" s="2"/>
      <c r="R31" s="2"/>
      <c r="S31" s="2" t="s">
        <v>166</v>
      </c>
      <c r="T31" s="2" t="s">
        <v>167</v>
      </c>
      <c r="U31" s="2" t="s">
        <v>245</v>
      </c>
      <c r="V31" s="2" t="n">
        <v>1</v>
      </c>
      <c r="W31" s="2" t="n">
        <v>1</v>
      </c>
      <c r="X31" s="2" t="n">
        <v>0</v>
      </c>
      <c r="Y31" s="2" t="n">
        <v>0</v>
      </c>
      <c r="Z31" s="2" t="n">
        <v>25.685</v>
      </c>
      <c r="AA31" s="2" t="n">
        <v>-80.21</v>
      </c>
      <c r="AB31" s="2" t="s">
        <v>246</v>
      </c>
      <c r="AC31" s="2" t="s">
        <v>247</v>
      </c>
      <c r="AD31" s="2"/>
    </row>
    <row r="32" customFormat="false" ht="57.45" hidden="false" customHeight="false" outlineLevel="0" collapsed="false">
      <c r="A32" s="2" t="s">
        <v>248</v>
      </c>
      <c r="B32" s="2" t="s">
        <v>249</v>
      </c>
      <c r="C32" s="2" t="s">
        <v>250</v>
      </c>
      <c r="D32" s="2"/>
      <c r="E32" s="2" t="s">
        <v>62</v>
      </c>
      <c r="F32" s="2" t="s">
        <v>129</v>
      </c>
      <c r="G32" s="2" t="s">
        <v>129</v>
      </c>
      <c r="H32" s="2" t="s">
        <v>87</v>
      </c>
      <c r="I32" s="2" t="n">
        <v>1942</v>
      </c>
      <c r="J32" s="2" t="n">
        <v>1945</v>
      </c>
      <c r="K32" s="2" t="n">
        <v>1942</v>
      </c>
      <c r="L32" s="2" t="s">
        <v>78</v>
      </c>
      <c r="M32" s="2" t="s">
        <v>251</v>
      </c>
      <c r="N32" s="2"/>
      <c r="O32" s="2" t="s">
        <v>252</v>
      </c>
      <c r="P32" s="2" t="s">
        <v>80</v>
      </c>
      <c r="Q32" s="2"/>
      <c r="R32" s="2"/>
      <c r="S32" s="2" t="s">
        <v>166</v>
      </c>
      <c r="T32" s="2" t="s">
        <v>167</v>
      </c>
      <c r="U32" s="2" t="s">
        <v>253</v>
      </c>
      <c r="V32" s="2" t="n">
        <v>5</v>
      </c>
      <c r="W32" s="2" t="n">
        <v>5</v>
      </c>
      <c r="X32" s="2" t="n">
        <v>0.0107</v>
      </c>
      <c r="Y32" s="2" t="n">
        <v>0.0001</v>
      </c>
      <c r="Z32" s="2" t="n">
        <v>25.617</v>
      </c>
      <c r="AA32" s="2" t="n">
        <v>-80.395</v>
      </c>
      <c r="AB32" s="2" t="s">
        <v>254</v>
      </c>
      <c r="AC32" s="2" t="s">
        <v>255</v>
      </c>
      <c r="AD32" s="2" t="s">
        <v>256</v>
      </c>
    </row>
    <row r="33" customFormat="false" ht="35.05" hidden="false" customHeight="false" outlineLevel="0" collapsed="false">
      <c r="A33" s="2" t="s">
        <v>257</v>
      </c>
      <c r="B33" s="2" t="s">
        <v>258</v>
      </c>
      <c r="C33" s="2" t="s">
        <v>201</v>
      </c>
      <c r="D33" s="2"/>
      <c r="E33" s="2" t="s">
        <v>62</v>
      </c>
      <c r="F33" s="2" t="s">
        <v>129</v>
      </c>
      <c r="G33" s="2" t="s">
        <v>129</v>
      </c>
      <c r="H33" s="2" t="s">
        <v>87</v>
      </c>
      <c r="I33" s="2" t="n">
        <v>1945</v>
      </c>
      <c r="J33" s="2"/>
      <c r="K33" s="2" t="n">
        <v>1945</v>
      </c>
      <c r="L33" s="2" t="s">
        <v>78</v>
      </c>
      <c r="M33" s="2" t="s">
        <v>240</v>
      </c>
      <c r="N33" s="2"/>
      <c r="O33" s="2" t="s">
        <v>203</v>
      </c>
      <c r="P33" s="2" t="s">
        <v>80</v>
      </c>
      <c r="Q33" s="2"/>
      <c r="R33" s="2"/>
      <c r="S33" s="2" t="s">
        <v>166</v>
      </c>
      <c r="T33" s="2" t="s">
        <v>167</v>
      </c>
      <c r="U33" s="2" t="s">
        <v>259</v>
      </c>
      <c r="V33" s="2" t="n">
        <v>1</v>
      </c>
      <c r="W33" s="2" t="n">
        <v>1</v>
      </c>
      <c r="X33" s="2" t="n">
        <v>0</v>
      </c>
      <c r="Y33" s="2" t="n">
        <v>0</v>
      </c>
      <c r="Z33" s="2" t="n">
        <v>25.617</v>
      </c>
      <c r="AA33" s="2" t="n">
        <v>-80.395</v>
      </c>
      <c r="AB33" s="2" t="s">
        <v>66</v>
      </c>
      <c r="AC33" s="2" t="s">
        <v>260</v>
      </c>
      <c r="AD33" s="2"/>
    </row>
    <row r="34" customFormat="false" ht="35.05" hidden="false" customHeight="false" outlineLevel="0" collapsed="false">
      <c r="A34" s="2" t="s">
        <v>261</v>
      </c>
      <c r="B34" s="2" t="s">
        <v>262</v>
      </c>
      <c r="C34" s="2" t="s">
        <v>201</v>
      </c>
      <c r="D34" s="2"/>
      <c r="E34" s="2" t="s">
        <v>62</v>
      </c>
      <c r="F34" s="2" t="s">
        <v>93</v>
      </c>
      <c r="G34" s="2" t="s">
        <v>93</v>
      </c>
      <c r="H34" s="2" t="s">
        <v>77</v>
      </c>
      <c r="I34" s="2" t="n">
        <v>1948</v>
      </c>
      <c r="J34" s="2" t="n">
        <v>1948</v>
      </c>
      <c r="K34" s="2" t="n">
        <v>1948</v>
      </c>
      <c r="L34" s="2" t="s">
        <v>78</v>
      </c>
      <c r="M34" s="2" t="s">
        <v>263</v>
      </c>
      <c r="N34" s="2"/>
      <c r="O34" s="2" t="s">
        <v>203</v>
      </c>
      <c r="P34" s="2" t="s">
        <v>80</v>
      </c>
      <c r="Q34" s="2"/>
      <c r="R34" s="2" t="s">
        <v>81</v>
      </c>
      <c r="S34" s="2" t="s">
        <v>166</v>
      </c>
      <c r="T34" s="2" t="s">
        <v>175</v>
      </c>
      <c r="U34" s="2" t="s">
        <v>264</v>
      </c>
      <c r="V34" s="2" t="n">
        <v>0</v>
      </c>
      <c r="W34" s="2" t="n">
        <v>0</v>
      </c>
      <c r="X34" s="2" t="n">
        <v>0</v>
      </c>
      <c r="Y34" s="2" t="n">
        <v>0</v>
      </c>
      <c r="Z34" s="2" t="n">
        <v>25.608</v>
      </c>
      <c r="AA34" s="2" t="n">
        <v>-80.352</v>
      </c>
      <c r="AB34" s="2" t="s">
        <v>66</v>
      </c>
      <c r="AC34" s="2" t="s">
        <v>265</v>
      </c>
      <c r="AD34" s="2"/>
    </row>
    <row r="35" customFormat="false" ht="46.25" hidden="false" customHeight="false" outlineLevel="0" collapsed="false">
      <c r="A35" s="2" t="s">
        <v>266</v>
      </c>
      <c r="B35" s="2" t="s">
        <v>267</v>
      </c>
      <c r="C35" s="2" t="s">
        <v>163</v>
      </c>
      <c r="D35" s="2"/>
      <c r="E35" s="2" t="s">
        <v>62</v>
      </c>
      <c r="F35" s="2" t="s">
        <v>156</v>
      </c>
      <c r="G35" s="2" t="s">
        <v>156</v>
      </c>
      <c r="H35" s="2" t="s">
        <v>108</v>
      </c>
      <c r="I35" s="2" t="n">
        <v>1954</v>
      </c>
      <c r="J35" s="2" t="n">
        <v>2005</v>
      </c>
      <c r="K35" s="2" t="n">
        <v>1954</v>
      </c>
      <c r="L35" s="2" t="s">
        <v>78</v>
      </c>
      <c r="M35" s="2" t="s">
        <v>268</v>
      </c>
      <c r="N35" s="2" t="s">
        <v>269</v>
      </c>
      <c r="O35" s="2" t="s">
        <v>270</v>
      </c>
      <c r="P35" s="2" t="s">
        <v>271</v>
      </c>
      <c r="Q35" s="2" t="s">
        <v>81</v>
      </c>
      <c r="R35" s="2"/>
      <c r="S35" s="2" t="s">
        <v>166</v>
      </c>
      <c r="T35" s="2" t="s">
        <v>167</v>
      </c>
      <c r="U35" s="2" t="s">
        <v>272</v>
      </c>
      <c r="V35" s="2" t="n">
        <v>6</v>
      </c>
      <c r="W35" s="2" t="n">
        <v>6</v>
      </c>
      <c r="X35" s="2" t="n">
        <v>0.0286</v>
      </c>
      <c r="Y35" s="2" t="n">
        <v>0.0007</v>
      </c>
      <c r="Z35" s="2" t="n">
        <v>25.58066</v>
      </c>
      <c r="AA35" s="2" t="n">
        <v>-80.34672</v>
      </c>
      <c r="AB35" s="2" t="s">
        <v>177</v>
      </c>
      <c r="AC35" s="2" t="s">
        <v>273</v>
      </c>
      <c r="AD35" s="2"/>
    </row>
    <row r="36" customFormat="false" ht="35.05" hidden="false" customHeight="false" outlineLevel="0" collapsed="false">
      <c r="A36" s="2" t="s">
        <v>274</v>
      </c>
      <c r="B36" s="2" t="s">
        <v>275</v>
      </c>
      <c r="C36" s="2" t="s">
        <v>163</v>
      </c>
      <c r="D36" s="2"/>
      <c r="E36" s="2" t="s">
        <v>62</v>
      </c>
      <c r="F36" s="2" t="s">
        <v>156</v>
      </c>
      <c r="G36" s="2" t="s">
        <v>156</v>
      </c>
      <c r="H36" s="2" t="s">
        <v>108</v>
      </c>
      <c r="I36" s="2" t="n">
        <v>1972</v>
      </c>
      <c r="J36" s="2"/>
      <c r="K36" s="2" t="n">
        <v>1972</v>
      </c>
      <c r="L36" s="2" t="s">
        <v>78</v>
      </c>
      <c r="M36" s="2" t="s">
        <v>276</v>
      </c>
      <c r="N36" s="2"/>
      <c r="O36" s="2" t="s">
        <v>79</v>
      </c>
      <c r="P36" s="2" t="s">
        <v>80</v>
      </c>
      <c r="Q36" s="2"/>
      <c r="R36" s="2"/>
      <c r="S36" s="2" t="s">
        <v>166</v>
      </c>
      <c r="T36" s="2" t="s">
        <v>167</v>
      </c>
      <c r="U36" s="2" t="s">
        <v>277</v>
      </c>
      <c r="V36" s="2" t="n">
        <v>1</v>
      </c>
      <c r="W36" s="2" t="n">
        <v>1</v>
      </c>
      <c r="X36" s="2" t="n">
        <v>0</v>
      </c>
      <c r="Y36" s="2" t="n">
        <v>0</v>
      </c>
      <c r="Z36" s="2" t="n">
        <v>25.58037</v>
      </c>
      <c r="AA36" s="2" t="n">
        <v>-80.32467</v>
      </c>
      <c r="AB36" s="2" t="s">
        <v>177</v>
      </c>
      <c r="AC36" s="2" t="s">
        <v>278</v>
      </c>
      <c r="AD36" s="2"/>
    </row>
    <row r="37" customFormat="false" ht="68.65" hidden="false" customHeight="false" outlineLevel="0" collapsed="false">
      <c r="A37" s="2" t="s">
        <v>279</v>
      </c>
      <c r="B37" s="2" t="s">
        <v>280</v>
      </c>
      <c r="C37" s="2" t="s">
        <v>201</v>
      </c>
      <c r="D37" s="2"/>
      <c r="E37" s="2" t="s">
        <v>62</v>
      </c>
      <c r="F37" s="2" t="s">
        <v>107</v>
      </c>
      <c r="G37" s="2" t="s">
        <v>107</v>
      </c>
      <c r="H37" s="2" t="s">
        <v>108</v>
      </c>
      <c r="I37" s="2" t="n">
        <v>1992</v>
      </c>
      <c r="J37" s="2"/>
      <c r="K37" s="2" t="n">
        <v>1992</v>
      </c>
      <c r="L37" s="2" t="s">
        <v>78</v>
      </c>
      <c r="M37" s="2" t="s">
        <v>281</v>
      </c>
      <c r="N37" s="2"/>
      <c r="O37" s="2" t="s">
        <v>203</v>
      </c>
      <c r="P37" s="2" t="s">
        <v>282</v>
      </c>
      <c r="Q37" s="2" t="s">
        <v>81</v>
      </c>
      <c r="R37" s="2" t="s">
        <v>81</v>
      </c>
      <c r="S37" s="2" t="s">
        <v>166</v>
      </c>
      <c r="T37" s="2" t="s">
        <v>175</v>
      </c>
      <c r="U37" s="2" t="s">
        <v>283</v>
      </c>
      <c r="V37" s="2" t="n">
        <v>20</v>
      </c>
      <c r="W37" s="2" t="n">
        <v>20</v>
      </c>
      <c r="X37" s="2" t="n">
        <v>0.1074</v>
      </c>
      <c r="Y37" s="2" t="n">
        <v>0.0009</v>
      </c>
      <c r="Z37" s="2" t="n">
        <v>25.47</v>
      </c>
      <c r="AA37" s="2" t="n">
        <v>-80.44</v>
      </c>
      <c r="AB37" s="2" t="s">
        <v>66</v>
      </c>
      <c r="AC37" s="2" t="s">
        <v>284</v>
      </c>
      <c r="AD37" s="2" t="s">
        <v>285</v>
      </c>
    </row>
    <row r="38" customFormat="false" ht="57.45" hidden="false" customHeight="false" outlineLevel="0" collapsed="false">
      <c r="A38" s="2" t="s">
        <v>286</v>
      </c>
      <c r="B38" s="2" t="s">
        <v>287</v>
      </c>
      <c r="C38" s="2" t="s">
        <v>201</v>
      </c>
      <c r="D38" s="2"/>
      <c r="E38" s="2" t="s">
        <v>62</v>
      </c>
      <c r="F38" s="2" t="s">
        <v>124</v>
      </c>
      <c r="G38" s="2" t="s">
        <v>124</v>
      </c>
      <c r="H38" s="2" t="s">
        <v>87</v>
      </c>
      <c r="I38" s="2" t="n">
        <v>1993</v>
      </c>
      <c r="J38" s="2" t="n">
        <v>1994</v>
      </c>
      <c r="K38" s="2" t="n">
        <v>1993</v>
      </c>
      <c r="L38" s="2" t="s">
        <v>78</v>
      </c>
      <c r="M38" s="2" t="s">
        <v>288</v>
      </c>
      <c r="N38" s="2" t="s">
        <v>269</v>
      </c>
      <c r="O38" s="2" t="s">
        <v>203</v>
      </c>
      <c r="P38" s="2" t="s">
        <v>271</v>
      </c>
      <c r="Q38" s="2" t="s">
        <v>81</v>
      </c>
      <c r="R38" s="2" t="s">
        <v>81</v>
      </c>
      <c r="S38" s="2" t="s">
        <v>166</v>
      </c>
      <c r="T38" s="2" t="s">
        <v>175</v>
      </c>
      <c r="U38" s="2" t="s">
        <v>289</v>
      </c>
      <c r="V38" s="2" t="n">
        <v>3</v>
      </c>
      <c r="W38" s="2" t="n">
        <v>3</v>
      </c>
      <c r="X38" s="2" t="n">
        <v>0.0034</v>
      </c>
      <c r="Y38" s="2" t="n">
        <v>0</v>
      </c>
      <c r="Z38" s="2" t="n">
        <v>25.4883</v>
      </c>
      <c r="AA38" s="2" t="n">
        <v>-80.3836</v>
      </c>
      <c r="AB38" s="2" t="s">
        <v>66</v>
      </c>
      <c r="AC38" s="2" t="s">
        <v>290</v>
      </c>
      <c r="AD38" s="2"/>
    </row>
    <row r="39" customFormat="false" ht="46.25" hidden="false" customHeight="false" outlineLevel="0" collapsed="false">
      <c r="A39" s="2" t="s">
        <v>291</v>
      </c>
      <c r="B39" s="2" t="s">
        <v>292</v>
      </c>
      <c r="C39" s="2" t="s">
        <v>201</v>
      </c>
      <c r="D39" s="2"/>
      <c r="E39" s="2" t="s">
        <v>62</v>
      </c>
      <c r="F39" s="2" t="s">
        <v>150</v>
      </c>
      <c r="G39" s="2" t="s">
        <v>150</v>
      </c>
      <c r="H39" s="2" t="s">
        <v>108</v>
      </c>
      <c r="I39" s="2" t="n">
        <v>2002</v>
      </c>
      <c r="J39" s="2"/>
      <c r="K39" s="2" t="n">
        <v>2002</v>
      </c>
      <c r="L39" s="2" t="s">
        <v>78</v>
      </c>
      <c r="M39" s="2" t="s">
        <v>202</v>
      </c>
      <c r="N39" s="2"/>
      <c r="O39" s="2" t="s">
        <v>203</v>
      </c>
      <c r="P39" s="2" t="s">
        <v>145</v>
      </c>
      <c r="Q39" s="2"/>
      <c r="R39" s="2"/>
      <c r="S39" s="2" t="s">
        <v>166</v>
      </c>
      <c r="T39" s="2" t="s">
        <v>167</v>
      </c>
      <c r="U39" s="2" t="s">
        <v>293</v>
      </c>
      <c r="V39" s="2" t="n">
        <v>1</v>
      </c>
      <c r="W39" s="2" t="n">
        <v>1</v>
      </c>
      <c r="X39" s="2" t="n">
        <v>0</v>
      </c>
      <c r="Y39" s="2" t="n">
        <v>0</v>
      </c>
      <c r="Z39" s="2" t="n">
        <v>25.63</v>
      </c>
      <c r="AA39" s="2" t="n">
        <v>-80.3189</v>
      </c>
      <c r="AB39" s="2" t="s">
        <v>66</v>
      </c>
      <c r="AC39" s="2" t="s">
        <v>294</v>
      </c>
      <c r="AD39" s="2"/>
    </row>
    <row r="40" customFormat="false" ht="46.25" hidden="false" customHeight="false" outlineLevel="0" collapsed="false">
      <c r="A40" s="2" t="s">
        <v>295</v>
      </c>
      <c r="B40" s="2" t="s">
        <v>296</v>
      </c>
      <c r="C40" s="2" t="s">
        <v>201</v>
      </c>
      <c r="D40" s="2"/>
      <c r="E40" s="2" t="s">
        <v>62</v>
      </c>
      <c r="F40" s="2" t="s">
        <v>156</v>
      </c>
      <c r="G40" s="2" t="s">
        <v>156</v>
      </c>
      <c r="H40" s="2" t="s">
        <v>108</v>
      </c>
      <c r="I40" s="2" t="n">
        <v>2005</v>
      </c>
      <c r="J40" s="2"/>
      <c r="K40" s="2" t="n">
        <v>2005</v>
      </c>
      <c r="L40" s="2" t="s">
        <v>78</v>
      </c>
      <c r="M40" s="2" t="s">
        <v>297</v>
      </c>
      <c r="N40" s="2"/>
      <c r="O40" s="2" t="s">
        <v>203</v>
      </c>
      <c r="P40" s="2" t="s">
        <v>145</v>
      </c>
      <c r="Q40" s="2"/>
      <c r="R40" s="2"/>
      <c r="S40" s="2" t="s">
        <v>166</v>
      </c>
      <c r="T40" s="2" t="s">
        <v>167</v>
      </c>
      <c r="U40" s="2" t="s">
        <v>298</v>
      </c>
      <c r="V40" s="2" t="n">
        <v>1</v>
      </c>
      <c r="W40" s="2" t="n">
        <v>1</v>
      </c>
      <c r="X40" s="2" t="n">
        <v>0</v>
      </c>
      <c r="Y40" s="2" t="n">
        <v>0</v>
      </c>
      <c r="Z40" s="2" t="n">
        <v>25.5764</v>
      </c>
      <c r="AA40" s="2" t="n">
        <v>-80.3356</v>
      </c>
      <c r="AB40" s="2" t="s">
        <v>66</v>
      </c>
      <c r="AC40" s="2" t="s">
        <v>299</v>
      </c>
      <c r="AD40" s="2"/>
    </row>
    <row r="41" customFormat="false" ht="46.25" hidden="false" customHeight="false" outlineLevel="0" collapsed="false">
      <c r="A41" s="2" t="s">
        <v>300</v>
      </c>
      <c r="B41" s="2" t="s">
        <v>301</v>
      </c>
      <c r="C41" s="2" t="s">
        <v>302</v>
      </c>
      <c r="D41" s="2" t="s">
        <v>303</v>
      </c>
      <c r="E41" s="2" t="s">
        <v>304</v>
      </c>
      <c r="F41" s="2" t="s">
        <v>93</v>
      </c>
      <c r="G41" s="2" t="s">
        <v>93</v>
      </c>
      <c r="H41" s="2" t="s">
        <v>77</v>
      </c>
      <c r="I41" s="2" t="n">
        <v>1838</v>
      </c>
      <c r="J41" s="2" t="n">
        <v>1840</v>
      </c>
      <c r="K41" s="2" t="n">
        <v>1838</v>
      </c>
      <c r="L41" s="2" t="s">
        <v>305</v>
      </c>
      <c r="M41" s="2" t="s">
        <v>306</v>
      </c>
      <c r="N41" s="2"/>
      <c r="O41" s="2" t="s">
        <v>203</v>
      </c>
      <c r="P41" s="2" t="s">
        <v>80</v>
      </c>
      <c r="Q41" s="2"/>
      <c r="R41" s="2"/>
      <c r="S41" s="2" t="s">
        <v>166</v>
      </c>
      <c r="T41" s="2" t="s">
        <v>167</v>
      </c>
      <c r="U41" s="2" t="s">
        <v>307</v>
      </c>
      <c r="V41" s="2" t="n">
        <v>1</v>
      </c>
      <c r="W41" s="2" t="n">
        <v>1</v>
      </c>
      <c r="X41" s="2" t="n">
        <v>0</v>
      </c>
      <c r="Y41" s="2" t="n">
        <v>0</v>
      </c>
      <c r="Z41" s="2" t="n">
        <v>25.608</v>
      </c>
      <c r="AA41" s="2" t="n">
        <v>-80.352</v>
      </c>
      <c r="AB41" s="2" t="s">
        <v>66</v>
      </c>
      <c r="AC41" s="2" t="s">
        <v>308</v>
      </c>
      <c r="AD41" s="2"/>
    </row>
    <row r="42" customFormat="false" ht="35.05" hidden="false" customHeight="false" outlineLevel="0" collapsed="false">
      <c r="A42" s="2" t="s">
        <v>309</v>
      </c>
      <c r="B42" s="2" t="s">
        <v>310</v>
      </c>
      <c r="C42" s="2" t="s">
        <v>311</v>
      </c>
      <c r="D42" s="2" t="s">
        <v>303</v>
      </c>
      <c r="E42" s="2" t="s">
        <v>304</v>
      </c>
      <c r="F42" s="2" t="s">
        <v>150</v>
      </c>
      <c r="G42" s="2" t="s">
        <v>150</v>
      </c>
      <c r="H42" s="2" t="s">
        <v>108</v>
      </c>
      <c r="I42" s="2" t="n">
        <v>1864</v>
      </c>
      <c r="J42" s="2"/>
      <c r="K42" s="2" t="n">
        <v>1864</v>
      </c>
      <c r="L42" s="2" t="s">
        <v>305</v>
      </c>
      <c r="M42" s="2" t="s">
        <v>312</v>
      </c>
      <c r="N42" s="2"/>
      <c r="O42" s="2" t="s">
        <v>79</v>
      </c>
      <c r="P42" s="2" t="s">
        <v>80</v>
      </c>
      <c r="Q42" s="2"/>
      <c r="R42" s="2"/>
      <c r="S42" s="2" t="s">
        <v>166</v>
      </c>
      <c r="T42" s="2" t="s">
        <v>175</v>
      </c>
      <c r="U42" s="2" t="s">
        <v>313</v>
      </c>
      <c r="V42" s="2" t="n">
        <v>1</v>
      </c>
      <c r="W42" s="2" t="n">
        <v>1</v>
      </c>
      <c r="X42" s="2" t="n">
        <v>0</v>
      </c>
      <c r="Y42" s="2" t="n">
        <v>0</v>
      </c>
      <c r="Z42" s="2" t="n">
        <v>25.627</v>
      </c>
      <c r="AA42" s="2" t="n">
        <v>-80.321</v>
      </c>
      <c r="AB42" s="2" t="s">
        <v>66</v>
      </c>
      <c r="AC42" s="2" t="s">
        <v>314</v>
      </c>
      <c r="AD42" s="2"/>
    </row>
    <row r="43" customFormat="false" ht="35.05" hidden="false" customHeight="false" outlineLevel="0" collapsed="false">
      <c r="A43" s="2" t="s">
        <v>315</v>
      </c>
      <c r="B43" s="2" t="s">
        <v>316</v>
      </c>
      <c r="C43" s="2" t="s">
        <v>302</v>
      </c>
      <c r="D43" s="2" t="s">
        <v>303</v>
      </c>
      <c r="E43" s="2" t="s">
        <v>304</v>
      </c>
      <c r="F43" s="2" t="s">
        <v>150</v>
      </c>
      <c r="G43" s="2" t="s">
        <v>150</v>
      </c>
      <c r="H43" s="2" t="s">
        <v>108</v>
      </c>
      <c r="I43" s="2" t="n">
        <v>1883</v>
      </c>
      <c r="J43" s="2" t="n">
        <v>1899</v>
      </c>
      <c r="K43" s="2" t="n">
        <v>1883</v>
      </c>
      <c r="L43" s="2" t="s">
        <v>305</v>
      </c>
      <c r="M43" s="2" t="s">
        <v>317</v>
      </c>
      <c r="N43" s="2"/>
      <c r="O43" s="2" t="s">
        <v>203</v>
      </c>
      <c r="P43" s="2" t="s">
        <v>80</v>
      </c>
      <c r="Q43" s="2"/>
      <c r="R43" s="2"/>
      <c r="S43" s="2" t="s">
        <v>166</v>
      </c>
      <c r="T43" s="2" t="s">
        <v>167</v>
      </c>
      <c r="U43" s="2" t="s">
        <v>318</v>
      </c>
      <c r="V43" s="2" t="n">
        <v>1</v>
      </c>
      <c r="W43" s="2" t="n">
        <v>1</v>
      </c>
      <c r="X43" s="2" t="n">
        <v>0</v>
      </c>
      <c r="Y43" s="2" t="n">
        <v>0</v>
      </c>
      <c r="Z43" s="2" t="n">
        <v>25.627</v>
      </c>
      <c r="AA43" s="2" t="n">
        <v>-80.321</v>
      </c>
      <c r="AB43" s="2" t="s">
        <v>66</v>
      </c>
      <c r="AC43" s="2" t="s">
        <v>319</v>
      </c>
      <c r="AD43" s="2"/>
    </row>
    <row r="44" customFormat="false" ht="35.05" hidden="false" customHeight="false" outlineLevel="0" collapsed="false">
      <c r="A44" s="2" t="s">
        <v>320</v>
      </c>
      <c r="B44" s="2" t="s">
        <v>321</v>
      </c>
      <c r="C44" s="2" t="s">
        <v>302</v>
      </c>
      <c r="D44" s="2" t="s">
        <v>303</v>
      </c>
      <c r="E44" s="2" t="s">
        <v>304</v>
      </c>
      <c r="F44" s="2" t="s">
        <v>150</v>
      </c>
      <c r="G44" s="2" t="s">
        <v>150</v>
      </c>
      <c r="H44" s="2" t="s">
        <v>108</v>
      </c>
      <c r="I44" s="2" t="n">
        <v>1896</v>
      </c>
      <c r="J44" s="2"/>
      <c r="K44" s="2" t="n">
        <v>1896</v>
      </c>
      <c r="L44" s="2" t="s">
        <v>305</v>
      </c>
      <c r="M44" s="2" t="s">
        <v>322</v>
      </c>
      <c r="N44" s="2"/>
      <c r="O44" s="2" t="s">
        <v>79</v>
      </c>
      <c r="P44" s="2" t="s">
        <v>80</v>
      </c>
      <c r="Q44" s="2"/>
      <c r="R44" s="2"/>
      <c r="S44" s="2" t="s">
        <v>166</v>
      </c>
      <c r="T44" s="2" t="s">
        <v>175</v>
      </c>
      <c r="U44" s="2" t="s">
        <v>323</v>
      </c>
      <c r="V44" s="2" t="n">
        <v>1</v>
      </c>
      <c r="W44" s="2" t="n">
        <v>1</v>
      </c>
      <c r="X44" s="2" t="n">
        <v>0</v>
      </c>
      <c r="Y44" s="2" t="n">
        <v>0</v>
      </c>
      <c r="Z44" s="2" t="n">
        <v>25.616</v>
      </c>
      <c r="AA44" s="2" t="n">
        <v>-80.309</v>
      </c>
      <c r="AB44" s="2" t="s">
        <v>66</v>
      </c>
      <c r="AC44" s="2" t="s">
        <v>324</v>
      </c>
      <c r="AD44" s="2"/>
    </row>
    <row r="45" customFormat="false" ht="35.05" hidden="false" customHeight="false" outlineLevel="0" collapsed="false">
      <c r="A45" s="2" t="s">
        <v>325</v>
      </c>
      <c r="B45" s="2" t="s">
        <v>326</v>
      </c>
      <c r="C45" s="2" t="s">
        <v>302</v>
      </c>
      <c r="D45" s="2" t="s">
        <v>303</v>
      </c>
      <c r="E45" s="2" t="s">
        <v>304</v>
      </c>
      <c r="F45" s="2" t="s">
        <v>76</v>
      </c>
      <c r="G45" s="2" t="s">
        <v>75</v>
      </c>
      <c r="H45" s="2" t="s">
        <v>77</v>
      </c>
      <c r="I45" s="2" t="n">
        <v>1897</v>
      </c>
      <c r="J45" s="2"/>
      <c r="K45" s="2" t="n">
        <v>1897</v>
      </c>
      <c r="L45" s="2" t="s">
        <v>305</v>
      </c>
      <c r="M45" s="2" t="s">
        <v>327</v>
      </c>
      <c r="N45" s="2"/>
      <c r="O45" s="2" t="s">
        <v>79</v>
      </c>
      <c r="P45" s="2" t="s">
        <v>80</v>
      </c>
      <c r="Q45" s="2"/>
      <c r="R45" s="2"/>
      <c r="S45" s="2" t="s">
        <v>166</v>
      </c>
      <c r="T45" s="2" t="s">
        <v>175</v>
      </c>
      <c r="U45" s="2" t="s">
        <v>197</v>
      </c>
      <c r="V45" s="2" t="n">
        <v>0</v>
      </c>
      <c r="W45" s="2" t="n">
        <v>0</v>
      </c>
      <c r="X45" s="2" t="n">
        <v>0</v>
      </c>
      <c r="Y45" s="2" t="n">
        <v>0</v>
      </c>
      <c r="Z45" s="2" t="n">
        <v>25.5284</v>
      </c>
      <c r="AA45" s="2" t="n">
        <v>-80.4903</v>
      </c>
      <c r="AB45" s="2" t="s">
        <v>66</v>
      </c>
      <c r="AC45" s="2" t="s">
        <v>328</v>
      </c>
      <c r="AD45" s="2"/>
    </row>
    <row r="46" customFormat="false" ht="35.05" hidden="false" customHeight="false" outlineLevel="0" collapsed="false">
      <c r="A46" s="2" t="s">
        <v>329</v>
      </c>
      <c r="B46" s="2" t="s">
        <v>330</v>
      </c>
      <c r="C46" s="2" t="s">
        <v>302</v>
      </c>
      <c r="D46" s="2" t="s">
        <v>303</v>
      </c>
      <c r="E46" s="2" t="s">
        <v>304</v>
      </c>
      <c r="F46" s="2" t="s">
        <v>107</v>
      </c>
      <c r="G46" s="2" t="s">
        <v>107</v>
      </c>
      <c r="H46" s="2" t="s">
        <v>108</v>
      </c>
      <c r="I46" s="2" t="n">
        <v>1902</v>
      </c>
      <c r="J46" s="2" t="n">
        <v>1929</v>
      </c>
      <c r="K46" s="2" t="n">
        <v>1902</v>
      </c>
      <c r="L46" s="2" t="s">
        <v>305</v>
      </c>
      <c r="M46" s="2" t="s">
        <v>331</v>
      </c>
      <c r="N46" s="2"/>
      <c r="O46" s="2" t="s">
        <v>203</v>
      </c>
      <c r="P46" s="2" t="s">
        <v>80</v>
      </c>
      <c r="Q46" s="2"/>
      <c r="R46" s="2"/>
      <c r="S46" s="2" t="s">
        <v>166</v>
      </c>
      <c r="T46" s="2" t="s">
        <v>175</v>
      </c>
      <c r="U46" s="2" t="s">
        <v>332</v>
      </c>
      <c r="V46" s="2" t="n">
        <v>3</v>
      </c>
      <c r="W46" s="2" t="n">
        <v>3</v>
      </c>
      <c r="X46" s="2" t="n">
        <v>0.0004</v>
      </c>
      <c r="Y46" s="2" t="n">
        <v>0</v>
      </c>
      <c r="Z46" s="2" t="n">
        <v>25.4703</v>
      </c>
      <c r="AA46" s="2" t="n">
        <v>-80.4776</v>
      </c>
      <c r="AB46" s="2" t="s">
        <v>66</v>
      </c>
      <c r="AC46" s="2" t="s">
        <v>333</v>
      </c>
      <c r="AD46" s="2"/>
    </row>
    <row r="47" customFormat="false" ht="35.05" hidden="false" customHeight="false" outlineLevel="0" collapsed="false">
      <c r="A47" s="2" t="s">
        <v>334</v>
      </c>
      <c r="B47" s="2" t="s">
        <v>335</v>
      </c>
      <c r="C47" s="2" t="s">
        <v>302</v>
      </c>
      <c r="D47" s="2" t="s">
        <v>303</v>
      </c>
      <c r="E47" s="2" t="s">
        <v>304</v>
      </c>
      <c r="F47" s="2" t="s">
        <v>86</v>
      </c>
      <c r="G47" s="2" t="s">
        <v>86</v>
      </c>
      <c r="H47" s="2" t="s">
        <v>87</v>
      </c>
      <c r="I47" s="2" t="n">
        <v>1903</v>
      </c>
      <c r="J47" s="2"/>
      <c r="K47" s="2" t="n">
        <v>1903</v>
      </c>
      <c r="L47" s="2" t="s">
        <v>305</v>
      </c>
      <c r="M47" s="2" t="s">
        <v>336</v>
      </c>
      <c r="N47" s="2"/>
      <c r="O47" s="2" t="s">
        <v>79</v>
      </c>
      <c r="P47" s="2" t="s">
        <v>80</v>
      </c>
      <c r="Q47" s="2"/>
      <c r="R47" s="2"/>
      <c r="S47" s="2" t="s">
        <v>166</v>
      </c>
      <c r="T47" s="2" t="s">
        <v>175</v>
      </c>
      <c r="U47" s="2" t="s">
        <v>337</v>
      </c>
      <c r="V47" s="2" t="n">
        <v>0</v>
      </c>
      <c r="W47" s="2" t="n">
        <v>0</v>
      </c>
      <c r="X47" s="2" t="n">
        <v>0</v>
      </c>
      <c r="Y47" s="2" t="n">
        <v>0</v>
      </c>
      <c r="Z47" s="2" t="n">
        <v>25.5628</v>
      </c>
      <c r="AA47" s="2" t="n">
        <v>-80.3778</v>
      </c>
      <c r="AB47" s="2" t="s">
        <v>66</v>
      </c>
      <c r="AC47" s="2" t="s">
        <v>338</v>
      </c>
      <c r="AD47" s="2"/>
    </row>
    <row r="48" customFormat="false" ht="35.05" hidden="false" customHeight="false" outlineLevel="0" collapsed="false">
      <c r="A48" s="2" t="s">
        <v>339</v>
      </c>
      <c r="B48" s="2" t="s">
        <v>340</v>
      </c>
      <c r="C48" s="2" t="s">
        <v>302</v>
      </c>
      <c r="D48" s="2" t="s">
        <v>303</v>
      </c>
      <c r="E48" s="2" t="s">
        <v>304</v>
      </c>
      <c r="F48" s="2" t="s">
        <v>60</v>
      </c>
      <c r="G48" s="2" t="s">
        <v>60</v>
      </c>
      <c r="H48" s="2" t="s">
        <v>63</v>
      </c>
      <c r="I48" s="2" t="n">
        <v>1904</v>
      </c>
      <c r="J48" s="2" t="n">
        <v>1913</v>
      </c>
      <c r="K48" s="2" t="n">
        <v>1904</v>
      </c>
      <c r="L48" s="2" t="s">
        <v>305</v>
      </c>
      <c r="M48" s="2" t="s">
        <v>341</v>
      </c>
      <c r="N48" s="2"/>
      <c r="O48" s="2" t="s">
        <v>203</v>
      </c>
      <c r="P48" s="2" t="s">
        <v>80</v>
      </c>
      <c r="Q48" s="2"/>
      <c r="R48" s="2"/>
      <c r="S48" s="2" t="s">
        <v>166</v>
      </c>
      <c r="T48" s="2" t="s">
        <v>167</v>
      </c>
      <c r="U48" s="2" t="s">
        <v>342</v>
      </c>
      <c r="V48" s="2" t="n">
        <v>2</v>
      </c>
      <c r="W48" s="2" t="n">
        <v>2</v>
      </c>
      <c r="X48" s="2" t="n">
        <v>0.0035</v>
      </c>
      <c r="Y48" s="2" t="n">
        <v>0</v>
      </c>
      <c r="Z48" s="2" t="n">
        <v>25.685</v>
      </c>
      <c r="AA48" s="2" t="n">
        <v>-80.21</v>
      </c>
      <c r="AB48" s="2" t="s">
        <v>246</v>
      </c>
      <c r="AC48" s="2" t="s">
        <v>343</v>
      </c>
      <c r="AD48" s="2"/>
    </row>
    <row r="49" customFormat="false" ht="35.05" hidden="false" customHeight="false" outlineLevel="0" collapsed="false">
      <c r="A49" s="2" t="s">
        <v>344</v>
      </c>
      <c r="B49" s="2" t="s">
        <v>345</v>
      </c>
      <c r="C49" s="2" t="s">
        <v>302</v>
      </c>
      <c r="D49" s="2" t="s">
        <v>346</v>
      </c>
      <c r="E49" s="2" t="s">
        <v>304</v>
      </c>
      <c r="F49" s="2" t="s">
        <v>107</v>
      </c>
      <c r="G49" s="2" t="s">
        <v>107</v>
      </c>
      <c r="H49" s="2" t="s">
        <v>108</v>
      </c>
      <c r="I49" s="2" t="n">
        <v>1904</v>
      </c>
      <c r="J49" s="2" t="n">
        <v>1957</v>
      </c>
      <c r="K49" s="2" t="n">
        <v>1904</v>
      </c>
      <c r="L49" s="2" t="s">
        <v>305</v>
      </c>
      <c r="M49" s="2" t="s">
        <v>347</v>
      </c>
      <c r="N49" s="2"/>
      <c r="O49" s="2" t="s">
        <v>203</v>
      </c>
      <c r="P49" s="2" t="s">
        <v>80</v>
      </c>
      <c r="Q49" s="2"/>
      <c r="R49" s="2"/>
      <c r="S49" s="2" t="s">
        <v>166</v>
      </c>
      <c r="T49" s="2" t="s">
        <v>167</v>
      </c>
      <c r="U49" s="2" t="s">
        <v>348</v>
      </c>
      <c r="V49" s="2" t="n">
        <v>1</v>
      </c>
      <c r="W49" s="2" t="n">
        <v>1</v>
      </c>
      <c r="X49" s="2" t="n">
        <v>0</v>
      </c>
      <c r="Y49" s="2" t="n">
        <v>0</v>
      </c>
      <c r="Z49" s="2" t="n">
        <v>25.4697</v>
      </c>
      <c r="AA49" s="2" t="n">
        <v>-80.476</v>
      </c>
      <c r="AB49" s="2" t="s">
        <v>66</v>
      </c>
      <c r="AC49" s="2" t="s">
        <v>349</v>
      </c>
      <c r="AD49" s="2"/>
    </row>
    <row r="50" customFormat="false" ht="35.05" hidden="false" customHeight="false" outlineLevel="0" collapsed="false">
      <c r="A50" s="2" t="s">
        <v>350</v>
      </c>
      <c r="B50" s="2" t="s">
        <v>351</v>
      </c>
      <c r="C50" s="2" t="s">
        <v>352</v>
      </c>
      <c r="D50" s="2"/>
      <c r="E50" s="2" t="s">
        <v>304</v>
      </c>
      <c r="F50" s="2" t="s">
        <v>102</v>
      </c>
      <c r="G50" s="2" t="s">
        <v>102</v>
      </c>
      <c r="H50" s="2" t="s">
        <v>87</v>
      </c>
      <c r="I50" s="2" t="n">
        <v>1905</v>
      </c>
      <c r="J50" s="2" t="n">
        <v>1923</v>
      </c>
      <c r="K50" s="2" t="n">
        <v>1905</v>
      </c>
      <c r="L50" s="2" t="s">
        <v>78</v>
      </c>
      <c r="M50" s="2" t="s">
        <v>353</v>
      </c>
      <c r="N50" s="2"/>
      <c r="O50" s="2" t="s">
        <v>354</v>
      </c>
      <c r="P50" s="2" t="s">
        <v>80</v>
      </c>
      <c r="Q50" s="2"/>
      <c r="R50" s="2"/>
      <c r="S50" s="2" t="s">
        <v>166</v>
      </c>
      <c r="T50" s="2" t="s">
        <v>175</v>
      </c>
      <c r="U50" s="2" t="s">
        <v>355</v>
      </c>
      <c r="V50" s="2" t="n">
        <v>1</v>
      </c>
      <c r="W50" s="2" t="n">
        <v>1</v>
      </c>
      <c r="X50" s="2" t="n">
        <v>0</v>
      </c>
      <c r="Y50" s="2" t="n">
        <v>0</v>
      </c>
      <c r="Z50" s="2" t="n">
        <v>25.541</v>
      </c>
      <c r="AA50" s="2" t="n">
        <v>-80.408</v>
      </c>
      <c r="AB50" s="2" t="s">
        <v>66</v>
      </c>
      <c r="AC50" s="2" t="s">
        <v>356</v>
      </c>
      <c r="AD50" s="2"/>
    </row>
    <row r="51" customFormat="false" ht="46.25" hidden="false" customHeight="false" outlineLevel="0" collapsed="false">
      <c r="A51" s="2" t="s">
        <v>357</v>
      </c>
      <c r="B51" s="2" t="s">
        <v>358</v>
      </c>
      <c r="C51" s="2" t="s">
        <v>302</v>
      </c>
      <c r="D51" s="2" t="s">
        <v>346</v>
      </c>
      <c r="E51" s="2" t="s">
        <v>304</v>
      </c>
      <c r="F51" s="2" t="s">
        <v>102</v>
      </c>
      <c r="G51" s="2" t="s">
        <v>102</v>
      </c>
      <c r="H51" s="2" t="s">
        <v>87</v>
      </c>
      <c r="I51" s="2" t="n">
        <v>1905</v>
      </c>
      <c r="J51" s="2"/>
      <c r="K51" s="2" t="n">
        <v>1905</v>
      </c>
      <c r="L51" s="2" t="s">
        <v>305</v>
      </c>
      <c r="M51" s="2" t="s">
        <v>359</v>
      </c>
      <c r="N51" s="2"/>
      <c r="O51" s="2" t="s">
        <v>79</v>
      </c>
      <c r="P51" s="2" t="s">
        <v>80</v>
      </c>
      <c r="Q51" s="2"/>
      <c r="R51" s="2"/>
      <c r="S51" s="2" t="s">
        <v>166</v>
      </c>
      <c r="T51" s="2" t="s">
        <v>167</v>
      </c>
      <c r="U51" s="2" t="s">
        <v>360</v>
      </c>
      <c r="V51" s="2" t="n">
        <v>1</v>
      </c>
      <c r="W51" s="2" t="n">
        <v>1</v>
      </c>
      <c r="X51" s="2" t="n">
        <v>0</v>
      </c>
      <c r="Y51" s="2" t="n">
        <v>0</v>
      </c>
      <c r="Z51" s="2" t="n">
        <v>25.5428</v>
      </c>
      <c r="AA51" s="2" t="n">
        <v>-80.3892</v>
      </c>
      <c r="AB51" s="2" t="s">
        <v>66</v>
      </c>
      <c r="AC51" s="2" t="s">
        <v>361</v>
      </c>
      <c r="AD51" s="2"/>
    </row>
    <row r="52" customFormat="false" ht="35.05" hidden="false" customHeight="false" outlineLevel="0" collapsed="false">
      <c r="A52" s="2" t="s">
        <v>362</v>
      </c>
      <c r="B52" s="2" t="s">
        <v>363</v>
      </c>
      <c r="C52" s="2" t="s">
        <v>302</v>
      </c>
      <c r="D52" s="2" t="s">
        <v>303</v>
      </c>
      <c r="E52" s="2" t="s">
        <v>304</v>
      </c>
      <c r="F52" s="2" t="s">
        <v>134</v>
      </c>
      <c r="G52" s="2" t="s">
        <v>134</v>
      </c>
      <c r="H52" s="2" t="s">
        <v>87</v>
      </c>
      <c r="I52" s="2" t="n">
        <v>1905</v>
      </c>
      <c r="J52" s="2"/>
      <c r="K52" s="2" t="n">
        <v>1905</v>
      </c>
      <c r="L52" s="2" t="s">
        <v>305</v>
      </c>
      <c r="M52" s="2" t="s">
        <v>364</v>
      </c>
      <c r="N52" s="2"/>
      <c r="O52" s="2" t="s">
        <v>79</v>
      </c>
      <c r="P52" s="2" t="s">
        <v>80</v>
      </c>
      <c r="Q52" s="2"/>
      <c r="R52" s="2"/>
      <c r="S52" s="2" t="s">
        <v>166</v>
      </c>
      <c r="T52" s="2" t="s">
        <v>167</v>
      </c>
      <c r="U52" s="2" t="s">
        <v>365</v>
      </c>
      <c r="V52" s="2" t="n">
        <v>0</v>
      </c>
      <c r="W52" s="2" t="n">
        <v>0</v>
      </c>
      <c r="X52" s="2" t="n">
        <v>0</v>
      </c>
      <c r="Y52" s="2" t="n">
        <v>0</v>
      </c>
      <c r="Z52" s="2" t="n">
        <v>25.579</v>
      </c>
      <c r="AA52" s="2" t="n">
        <v>-80.362</v>
      </c>
      <c r="AB52" s="2" t="s">
        <v>66</v>
      </c>
      <c r="AC52" s="2" t="s">
        <v>366</v>
      </c>
      <c r="AD52" s="2"/>
    </row>
    <row r="53" customFormat="false" ht="46.25" hidden="false" customHeight="false" outlineLevel="0" collapsed="false">
      <c r="A53" s="2" t="s">
        <v>367</v>
      </c>
      <c r="B53" s="2" t="s">
        <v>368</v>
      </c>
      <c r="C53" s="2" t="s">
        <v>302</v>
      </c>
      <c r="D53" s="2" t="s">
        <v>346</v>
      </c>
      <c r="E53" s="2" t="s">
        <v>304</v>
      </c>
      <c r="F53" s="2" t="s">
        <v>114</v>
      </c>
      <c r="G53" s="2" t="s">
        <v>114</v>
      </c>
      <c r="H53" s="2" t="s">
        <v>108</v>
      </c>
      <c r="I53" s="2" t="n">
        <v>1910</v>
      </c>
      <c r="J53" s="2" t="n">
        <v>1945</v>
      </c>
      <c r="K53" s="2" t="n">
        <v>1910</v>
      </c>
      <c r="L53" s="2" t="s">
        <v>305</v>
      </c>
      <c r="M53" s="2" t="s">
        <v>369</v>
      </c>
      <c r="N53" s="2"/>
      <c r="O53" s="2" t="s">
        <v>203</v>
      </c>
      <c r="P53" s="2" t="s">
        <v>80</v>
      </c>
      <c r="Q53" s="2"/>
      <c r="R53" s="2"/>
      <c r="S53" s="2" t="s">
        <v>166</v>
      </c>
      <c r="T53" s="2" t="s">
        <v>175</v>
      </c>
      <c r="U53" s="2" t="s">
        <v>370</v>
      </c>
      <c r="V53" s="2" t="n">
        <v>1</v>
      </c>
      <c r="W53" s="2" t="n">
        <v>1</v>
      </c>
      <c r="X53" s="2" t="n">
        <v>0</v>
      </c>
      <c r="Y53" s="2" t="n">
        <v>0</v>
      </c>
      <c r="Z53" s="2" t="n">
        <v>25.4478</v>
      </c>
      <c r="AA53" s="2" t="n">
        <v>-80.4844</v>
      </c>
      <c r="AB53" s="2" t="s">
        <v>66</v>
      </c>
      <c r="AC53" s="2" t="s">
        <v>371</v>
      </c>
      <c r="AD53" s="2"/>
    </row>
    <row r="54" customFormat="false" ht="35.05" hidden="false" customHeight="false" outlineLevel="0" collapsed="false">
      <c r="A54" s="2" t="s">
        <v>372</v>
      </c>
      <c r="B54" s="2" t="s">
        <v>373</v>
      </c>
      <c r="C54" s="2" t="s">
        <v>311</v>
      </c>
      <c r="D54" s="2" t="s">
        <v>303</v>
      </c>
      <c r="E54" s="2" t="s">
        <v>304</v>
      </c>
      <c r="F54" s="2" t="s">
        <v>60</v>
      </c>
      <c r="G54" s="2" t="s">
        <v>60</v>
      </c>
      <c r="H54" s="2" t="s">
        <v>63</v>
      </c>
      <c r="I54" s="2" t="n">
        <v>1910</v>
      </c>
      <c r="J54" s="2"/>
      <c r="K54" s="2" t="n">
        <v>1910</v>
      </c>
      <c r="L54" s="2" t="s">
        <v>305</v>
      </c>
      <c r="M54" s="2" t="s">
        <v>374</v>
      </c>
      <c r="N54" s="2"/>
      <c r="O54" s="2" t="s">
        <v>79</v>
      </c>
      <c r="P54" s="2" t="s">
        <v>80</v>
      </c>
      <c r="Q54" s="2"/>
      <c r="R54" s="2"/>
      <c r="S54" s="2" t="s">
        <v>166</v>
      </c>
      <c r="T54" s="2" t="s">
        <v>175</v>
      </c>
      <c r="U54" s="2" t="s">
        <v>375</v>
      </c>
      <c r="V54" s="2" t="n">
        <v>1</v>
      </c>
      <c r="W54" s="2" t="n">
        <v>1</v>
      </c>
      <c r="X54" s="2" t="n">
        <v>0</v>
      </c>
      <c r="Y54" s="2" t="n">
        <v>0</v>
      </c>
      <c r="Z54" s="2" t="n">
        <v>25.685</v>
      </c>
      <c r="AA54" s="2" t="n">
        <v>-80.21</v>
      </c>
      <c r="AB54" s="2" t="s">
        <v>246</v>
      </c>
      <c r="AC54" s="2" t="s">
        <v>376</v>
      </c>
      <c r="AD54" s="2"/>
    </row>
    <row r="55" customFormat="false" ht="35.05" hidden="false" customHeight="false" outlineLevel="0" collapsed="false">
      <c r="A55" s="2" t="s">
        <v>377</v>
      </c>
      <c r="B55" s="2" t="s">
        <v>378</v>
      </c>
      <c r="C55" s="2" t="s">
        <v>302</v>
      </c>
      <c r="D55" s="2" t="s">
        <v>346</v>
      </c>
      <c r="E55" s="2" t="s">
        <v>304</v>
      </c>
      <c r="F55" s="2" t="s">
        <v>107</v>
      </c>
      <c r="G55" s="2" t="s">
        <v>107</v>
      </c>
      <c r="H55" s="2" t="s">
        <v>108</v>
      </c>
      <c r="I55" s="2" t="n">
        <v>1913</v>
      </c>
      <c r="J55" s="2"/>
      <c r="K55" s="2" t="n">
        <v>1913</v>
      </c>
      <c r="L55" s="2" t="s">
        <v>305</v>
      </c>
      <c r="M55" s="2" t="s">
        <v>379</v>
      </c>
      <c r="N55" s="2"/>
      <c r="O55" s="2" t="s">
        <v>79</v>
      </c>
      <c r="P55" s="2" t="s">
        <v>80</v>
      </c>
      <c r="Q55" s="2"/>
      <c r="R55" s="2"/>
      <c r="S55" s="2" t="s">
        <v>166</v>
      </c>
      <c r="T55" s="2" t="s">
        <v>175</v>
      </c>
      <c r="U55" s="2" t="s">
        <v>214</v>
      </c>
      <c r="V55" s="2" t="n">
        <v>2</v>
      </c>
      <c r="W55" s="2" t="n">
        <v>2</v>
      </c>
      <c r="X55" s="2" t="n">
        <v>0</v>
      </c>
      <c r="Y55" s="2" t="n">
        <v>0</v>
      </c>
      <c r="Z55" s="2" t="n">
        <v>25.4703</v>
      </c>
      <c r="AA55" s="2" t="n">
        <v>-80.4776</v>
      </c>
      <c r="AB55" s="2" t="s">
        <v>66</v>
      </c>
      <c r="AC55" s="2" t="s">
        <v>380</v>
      </c>
      <c r="AD55" s="2"/>
    </row>
    <row r="56" customFormat="false" ht="46.25" hidden="false" customHeight="false" outlineLevel="0" collapsed="false">
      <c r="A56" s="2" t="s">
        <v>381</v>
      </c>
      <c r="B56" s="2" t="s">
        <v>382</v>
      </c>
      <c r="C56" s="2" t="s">
        <v>302</v>
      </c>
      <c r="D56" s="2" t="s">
        <v>346</v>
      </c>
      <c r="E56" s="2" t="s">
        <v>304</v>
      </c>
      <c r="F56" s="2" t="s">
        <v>114</v>
      </c>
      <c r="G56" s="2" t="s">
        <v>114</v>
      </c>
      <c r="H56" s="2" t="s">
        <v>108</v>
      </c>
      <c r="I56" s="2" t="n">
        <v>1925</v>
      </c>
      <c r="J56" s="2"/>
      <c r="K56" s="2" t="n">
        <v>1915</v>
      </c>
      <c r="L56" s="2" t="s">
        <v>305</v>
      </c>
      <c r="M56" s="2" t="s">
        <v>383</v>
      </c>
      <c r="N56" s="2"/>
      <c r="O56" s="2" t="s">
        <v>79</v>
      </c>
      <c r="P56" s="2" t="s">
        <v>80</v>
      </c>
      <c r="Q56" s="2"/>
      <c r="R56" s="2"/>
      <c r="S56" s="2" t="s">
        <v>166</v>
      </c>
      <c r="T56" s="2" t="s">
        <v>175</v>
      </c>
      <c r="U56" s="2" t="s">
        <v>384</v>
      </c>
      <c r="V56" s="2" t="n">
        <v>4</v>
      </c>
      <c r="W56" s="2" t="n">
        <v>4</v>
      </c>
      <c r="X56" s="2" t="n">
        <v>0.0137</v>
      </c>
      <c r="Y56" s="2" t="n">
        <v>0</v>
      </c>
      <c r="Z56" s="2" t="n">
        <v>25.4478</v>
      </c>
      <c r="AA56" s="2" t="n">
        <v>-80.4844</v>
      </c>
      <c r="AB56" s="2" t="s">
        <v>66</v>
      </c>
      <c r="AC56" s="2" t="s">
        <v>385</v>
      </c>
      <c r="AD56" s="2"/>
    </row>
    <row r="57" customFormat="false" ht="57.45" hidden="false" customHeight="false" outlineLevel="0" collapsed="false">
      <c r="A57" s="2" t="s">
        <v>386</v>
      </c>
      <c r="B57" s="2" t="s">
        <v>387</v>
      </c>
      <c r="C57" s="2" t="s">
        <v>302</v>
      </c>
      <c r="D57" s="2" t="s">
        <v>303</v>
      </c>
      <c r="E57" s="2" t="s">
        <v>304</v>
      </c>
      <c r="F57" s="2" t="s">
        <v>129</v>
      </c>
      <c r="G57" s="2" t="s">
        <v>129</v>
      </c>
      <c r="H57" s="2" t="s">
        <v>87</v>
      </c>
      <c r="I57" s="2" t="n">
        <v>1949</v>
      </c>
      <c r="J57" s="2" t="n">
        <v>1951</v>
      </c>
      <c r="K57" s="2" t="n">
        <v>1949</v>
      </c>
      <c r="L57" s="2" t="s">
        <v>305</v>
      </c>
      <c r="M57" s="2" t="s">
        <v>388</v>
      </c>
      <c r="N57" s="2"/>
      <c r="O57" s="2" t="s">
        <v>203</v>
      </c>
      <c r="P57" s="2" t="s">
        <v>80</v>
      </c>
      <c r="Q57" s="2"/>
      <c r="R57" s="2"/>
      <c r="S57" s="2" t="s">
        <v>166</v>
      </c>
      <c r="T57" s="2" t="s">
        <v>167</v>
      </c>
      <c r="U57" s="2" t="s">
        <v>389</v>
      </c>
      <c r="V57" s="2" t="n">
        <v>0</v>
      </c>
      <c r="W57" s="2" t="n">
        <v>0</v>
      </c>
      <c r="X57" s="2" t="n">
        <v>0</v>
      </c>
      <c r="Y57" s="2" t="n">
        <v>0</v>
      </c>
      <c r="Z57" s="2" t="n">
        <v>25.6358</v>
      </c>
      <c r="AA57" s="2" t="n">
        <v>-80.3756</v>
      </c>
      <c r="AB57" s="2" t="s">
        <v>66</v>
      </c>
      <c r="AC57" s="2" t="s">
        <v>390</v>
      </c>
      <c r="AD57" s="2"/>
    </row>
    <row r="58" customFormat="false" ht="35.05" hidden="false" customHeight="false" outlineLevel="0" collapsed="false">
      <c r="A58" s="2" t="s">
        <v>391</v>
      </c>
      <c r="B58" s="2" t="s">
        <v>392</v>
      </c>
      <c r="C58" s="2" t="s">
        <v>393</v>
      </c>
      <c r="D58" s="2" t="s">
        <v>394</v>
      </c>
      <c r="E58" s="2" t="s">
        <v>304</v>
      </c>
      <c r="F58" s="2" t="s">
        <v>156</v>
      </c>
      <c r="G58" s="2" t="s">
        <v>156</v>
      </c>
      <c r="H58" s="2" t="s">
        <v>108</v>
      </c>
      <c r="I58" s="2" t="n">
        <v>1954</v>
      </c>
      <c r="J58" s="2"/>
      <c r="K58" s="2" t="n">
        <v>1954</v>
      </c>
      <c r="L58" s="2" t="s">
        <v>78</v>
      </c>
      <c r="M58" s="2" t="s">
        <v>395</v>
      </c>
      <c r="N58" s="2"/>
      <c r="O58" s="2" t="s">
        <v>79</v>
      </c>
      <c r="P58" s="2" t="s">
        <v>80</v>
      </c>
      <c r="Q58" s="2"/>
      <c r="R58" s="2"/>
      <c r="S58" s="2" t="s">
        <v>166</v>
      </c>
      <c r="T58" s="2" t="s">
        <v>167</v>
      </c>
      <c r="U58" s="2" t="s">
        <v>236</v>
      </c>
      <c r="V58" s="2" t="n">
        <v>2</v>
      </c>
      <c r="W58" s="2" t="n">
        <v>2</v>
      </c>
      <c r="X58" s="2" t="n">
        <v>0</v>
      </c>
      <c r="Y58" s="2" t="n">
        <v>0.0005</v>
      </c>
      <c r="Z58" s="2" t="n">
        <v>25.581</v>
      </c>
      <c r="AA58" s="2" t="n">
        <v>-80.348</v>
      </c>
      <c r="AB58" s="2" t="s">
        <v>66</v>
      </c>
      <c r="AC58" s="2" t="s">
        <v>396</v>
      </c>
      <c r="AD58" s="2"/>
    </row>
    <row r="59" customFormat="false" ht="57.45" hidden="false" customHeight="false" outlineLevel="0" collapsed="false">
      <c r="A59" s="2" t="s">
        <v>397</v>
      </c>
      <c r="B59" s="2" t="s">
        <v>398</v>
      </c>
      <c r="C59" s="2" t="s">
        <v>311</v>
      </c>
      <c r="D59" s="2" t="s">
        <v>303</v>
      </c>
      <c r="E59" s="2" t="s">
        <v>304</v>
      </c>
      <c r="F59" s="2" t="s">
        <v>76</v>
      </c>
      <c r="G59" s="2" t="s">
        <v>75</v>
      </c>
      <c r="H59" s="2" t="s">
        <v>77</v>
      </c>
      <c r="I59" s="2" t="n">
        <v>1956</v>
      </c>
      <c r="J59" s="2"/>
      <c r="K59" s="2" t="n">
        <v>1956</v>
      </c>
      <c r="L59" s="2" t="s">
        <v>305</v>
      </c>
      <c r="M59" s="2" t="s">
        <v>399</v>
      </c>
      <c r="N59" s="2" t="s">
        <v>195</v>
      </c>
      <c r="O59" s="2" t="s">
        <v>213</v>
      </c>
      <c r="P59" s="2" t="s">
        <v>80</v>
      </c>
      <c r="Q59" s="2"/>
      <c r="R59" s="2"/>
      <c r="S59" s="2" t="s">
        <v>166</v>
      </c>
      <c r="T59" s="2" t="s">
        <v>167</v>
      </c>
      <c r="U59" s="2" t="s">
        <v>400</v>
      </c>
      <c r="V59" s="2" t="n">
        <v>1</v>
      </c>
      <c r="W59" s="2" t="n">
        <v>1</v>
      </c>
      <c r="X59" s="2" t="n">
        <v>0</v>
      </c>
      <c r="Y59" s="2" t="n">
        <v>0</v>
      </c>
      <c r="Z59" s="2" t="n">
        <v>25.617</v>
      </c>
      <c r="AA59" s="2" t="n">
        <v>-80.478</v>
      </c>
      <c r="AB59" s="2" t="s">
        <v>66</v>
      </c>
      <c r="AC59" s="2" t="s">
        <v>401</v>
      </c>
      <c r="AD59" s="2" t="s">
        <v>402</v>
      </c>
    </row>
    <row r="60" customFormat="false" ht="46.25" hidden="false" customHeight="false" outlineLevel="0" collapsed="false">
      <c r="A60" s="2" t="s">
        <v>403</v>
      </c>
      <c r="B60" s="2" t="s">
        <v>404</v>
      </c>
      <c r="C60" s="2" t="s">
        <v>311</v>
      </c>
      <c r="D60" s="2" t="s">
        <v>405</v>
      </c>
      <c r="E60" s="2" t="s">
        <v>304</v>
      </c>
      <c r="F60" s="2" t="s">
        <v>86</v>
      </c>
      <c r="G60" s="2" t="s">
        <v>86</v>
      </c>
      <c r="H60" s="2" t="s">
        <v>87</v>
      </c>
      <c r="I60" s="2" t="n">
        <v>1960</v>
      </c>
      <c r="J60" s="2"/>
      <c r="K60" s="2" t="n">
        <v>1960</v>
      </c>
      <c r="L60" s="2" t="s">
        <v>305</v>
      </c>
      <c r="M60" s="2" t="s">
        <v>406</v>
      </c>
      <c r="N60" s="2" t="s">
        <v>195</v>
      </c>
      <c r="O60" s="2" t="s">
        <v>407</v>
      </c>
      <c r="P60" s="2" t="s">
        <v>80</v>
      </c>
      <c r="Q60" s="2"/>
      <c r="R60" s="2"/>
      <c r="S60" s="2" t="s">
        <v>166</v>
      </c>
      <c r="T60" s="2" t="s">
        <v>175</v>
      </c>
      <c r="U60" s="2" t="s">
        <v>408</v>
      </c>
      <c r="V60" s="2" t="n">
        <v>0</v>
      </c>
      <c r="W60" s="2" t="n">
        <v>0</v>
      </c>
      <c r="X60" s="2" t="n">
        <v>0</v>
      </c>
      <c r="Y60" s="2" t="n">
        <v>0</v>
      </c>
      <c r="Z60" s="2" t="n">
        <v>25.572</v>
      </c>
      <c r="AA60" s="2" t="n">
        <v>-80.4</v>
      </c>
      <c r="AB60" s="2" t="s">
        <v>66</v>
      </c>
      <c r="AC60" s="2" t="s">
        <v>409</v>
      </c>
      <c r="AD60" s="2" t="s">
        <v>410</v>
      </c>
    </row>
    <row r="61" customFormat="false" ht="35.05" hidden="false" customHeight="false" outlineLevel="0" collapsed="false">
      <c r="A61" s="2" t="s">
        <v>411</v>
      </c>
      <c r="B61" s="2" t="s">
        <v>412</v>
      </c>
      <c r="C61" s="2" t="s">
        <v>302</v>
      </c>
      <c r="D61" s="2" t="s">
        <v>303</v>
      </c>
      <c r="E61" s="2" t="s">
        <v>304</v>
      </c>
      <c r="F61" s="2" t="s">
        <v>114</v>
      </c>
      <c r="G61" s="2" t="s">
        <v>114</v>
      </c>
      <c r="H61" s="2" t="s">
        <v>108</v>
      </c>
      <c r="I61" s="2" t="n">
        <v>1984</v>
      </c>
      <c r="J61" s="2" t="n">
        <v>2026</v>
      </c>
      <c r="K61" s="2" t="n">
        <v>1984</v>
      </c>
      <c r="L61" s="2" t="s">
        <v>305</v>
      </c>
      <c r="M61" s="2" t="s">
        <v>413</v>
      </c>
      <c r="N61" s="2"/>
      <c r="O61" s="2" t="s">
        <v>203</v>
      </c>
      <c r="P61" s="2" t="s">
        <v>80</v>
      </c>
      <c r="Q61" s="2"/>
      <c r="R61" s="2"/>
      <c r="S61" s="2" t="s">
        <v>166</v>
      </c>
      <c r="T61" s="2" t="s">
        <v>167</v>
      </c>
      <c r="U61" s="2" t="s">
        <v>414</v>
      </c>
      <c r="V61" s="2" t="n">
        <v>1</v>
      </c>
      <c r="W61" s="2" t="n">
        <v>1</v>
      </c>
      <c r="X61" s="2" t="n">
        <v>0</v>
      </c>
      <c r="Y61" s="2" t="n">
        <v>0</v>
      </c>
      <c r="Z61" s="2" t="n">
        <v>25.4478</v>
      </c>
      <c r="AA61" s="2" t="n">
        <v>-80.4844</v>
      </c>
      <c r="AB61" s="2" t="s">
        <v>66</v>
      </c>
      <c r="AC61" s="2" t="s">
        <v>415</v>
      </c>
      <c r="AD61" s="2"/>
    </row>
    <row r="62" customFormat="false" ht="23.85" hidden="false" customHeight="false" outlineLevel="0" collapsed="false">
      <c r="A62" s="2" t="s">
        <v>416</v>
      </c>
      <c r="B62" s="2" t="s">
        <v>417</v>
      </c>
      <c r="C62" s="2" t="s">
        <v>302</v>
      </c>
      <c r="D62" s="2" t="s">
        <v>303</v>
      </c>
      <c r="E62" s="2" t="s">
        <v>304</v>
      </c>
      <c r="F62" s="2" t="s">
        <v>150</v>
      </c>
      <c r="G62" s="2" t="s">
        <v>150</v>
      </c>
      <c r="H62" s="2" t="s">
        <v>108</v>
      </c>
      <c r="I62" s="2" t="n">
        <v>2002</v>
      </c>
      <c r="J62" s="2"/>
      <c r="K62" s="2" t="n">
        <v>2002</v>
      </c>
      <c r="L62" s="2" t="s">
        <v>305</v>
      </c>
      <c r="M62" s="2" t="s">
        <v>418</v>
      </c>
      <c r="N62" s="2"/>
      <c r="O62" s="2" t="s">
        <v>79</v>
      </c>
      <c r="P62" s="2" t="s">
        <v>145</v>
      </c>
      <c r="Q62" s="2"/>
      <c r="R62" s="2"/>
      <c r="S62" s="2" t="s">
        <v>166</v>
      </c>
      <c r="T62" s="2" t="s">
        <v>167</v>
      </c>
      <c r="U62" s="2" t="s">
        <v>419</v>
      </c>
      <c r="V62" s="2" t="n">
        <v>0</v>
      </c>
      <c r="W62" s="2" t="n">
        <v>0</v>
      </c>
      <c r="X62" s="2" t="n">
        <v>0</v>
      </c>
      <c r="Y62" s="2" t="n">
        <v>0</v>
      </c>
      <c r="Z62" s="2" t="n">
        <v>25.63</v>
      </c>
      <c r="AA62" s="2" t="n">
        <v>-80.3189</v>
      </c>
      <c r="AB62" s="2" t="s">
        <v>66</v>
      </c>
      <c r="AC62" s="2" t="s">
        <v>420</v>
      </c>
      <c r="AD62" s="2"/>
    </row>
    <row r="63" customFormat="false" ht="35.05" hidden="false" customHeight="false" outlineLevel="0" collapsed="false">
      <c r="A63" s="2" t="s">
        <v>421</v>
      </c>
      <c r="B63" s="2" t="s">
        <v>422</v>
      </c>
      <c r="C63" s="2" t="s">
        <v>311</v>
      </c>
      <c r="D63" s="2" t="s">
        <v>346</v>
      </c>
      <c r="E63" s="2" t="s">
        <v>304</v>
      </c>
      <c r="F63" s="2" t="s">
        <v>76</v>
      </c>
      <c r="G63" s="2" t="s">
        <v>75</v>
      </c>
      <c r="H63" s="2" t="s">
        <v>77</v>
      </c>
      <c r="I63" s="2" t="n">
        <v>2003</v>
      </c>
      <c r="J63" s="2"/>
      <c r="K63" s="2" t="n">
        <v>2003</v>
      </c>
      <c r="L63" s="2" t="s">
        <v>305</v>
      </c>
      <c r="M63" s="2" t="s">
        <v>423</v>
      </c>
      <c r="N63" s="2" t="s">
        <v>195</v>
      </c>
      <c r="O63" s="2" t="s">
        <v>213</v>
      </c>
      <c r="P63" s="2" t="s">
        <v>145</v>
      </c>
      <c r="Q63" s="2"/>
      <c r="R63" s="2"/>
      <c r="S63" s="2" t="s">
        <v>166</v>
      </c>
      <c r="T63" s="2" t="s">
        <v>167</v>
      </c>
      <c r="U63" s="2" t="s">
        <v>424</v>
      </c>
      <c r="V63" s="2" t="n">
        <v>2</v>
      </c>
      <c r="W63" s="2" t="n">
        <v>2</v>
      </c>
      <c r="X63" s="2" t="n">
        <v>0.0036</v>
      </c>
      <c r="Y63" s="2" t="n">
        <v>0</v>
      </c>
      <c r="Z63" s="2" t="n">
        <v>25.494</v>
      </c>
      <c r="AA63" s="2" t="n">
        <v>-80.542</v>
      </c>
      <c r="AB63" s="2" t="s">
        <v>66</v>
      </c>
      <c r="AC63" s="2" t="s">
        <v>425</v>
      </c>
      <c r="AD63" s="2" t="s">
        <v>426</v>
      </c>
    </row>
    <row r="64" customFormat="false" ht="46.25" hidden="false" customHeight="false" outlineLevel="0" collapsed="false">
      <c r="A64" s="2" t="s">
        <v>427</v>
      </c>
      <c r="B64" s="2" t="s">
        <v>428</v>
      </c>
      <c r="C64" s="2" t="s">
        <v>302</v>
      </c>
      <c r="D64" s="2" t="s">
        <v>303</v>
      </c>
      <c r="E64" s="2" t="s">
        <v>304</v>
      </c>
      <c r="F64" s="2" t="s">
        <v>156</v>
      </c>
      <c r="G64" s="2" t="s">
        <v>156</v>
      </c>
      <c r="H64" s="2" t="s">
        <v>108</v>
      </c>
      <c r="I64" s="2" t="n">
        <v>2006</v>
      </c>
      <c r="J64" s="2" t="n">
        <v>2006</v>
      </c>
      <c r="K64" s="2" t="n">
        <v>2006</v>
      </c>
      <c r="L64" s="2" t="s">
        <v>305</v>
      </c>
      <c r="M64" s="2" t="s">
        <v>429</v>
      </c>
      <c r="N64" s="2"/>
      <c r="O64" s="2" t="s">
        <v>203</v>
      </c>
      <c r="P64" s="2" t="s">
        <v>145</v>
      </c>
      <c r="Q64" s="2"/>
      <c r="R64" s="2"/>
      <c r="S64" s="2" t="s">
        <v>166</v>
      </c>
      <c r="T64" s="2" t="s">
        <v>167</v>
      </c>
      <c r="U64" s="2" t="s">
        <v>430</v>
      </c>
      <c r="V64" s="2" t="n">
        <v>0</v>
      </c>
      <c r="W64" s="2" t="n">
        <v>0</v>
      </c>
      <c r="X64" s="2" t="n">
        <v>0</v>
      </c>
      <c r="Y64" s="2" t="n">
        <v>0</v>
      </c>
      <c r="Z64" s="2" t="n">
        <v>25.5764</v>
      </c>
      <c r="AA64" s="2" t="n">
        <v>-80.3356</v>
      </c>
      <c r="AB64" s="2" t="s">
        <v>66</v>
      </c>
      <c r="AC64" s="2" t="s">
        <v>431</v>
      </c>
      <c r="AD64" s="2"/>
    </row>
    <row r="65" customFormat="false" ht="35.05" hidden="false" customHeight="false" outlineLevel="0" collapsed="false">
      <c r="A65" s="2" t="s">
        <v>432</v>
      </c>
      <c r="B65" s="2" t="s">
        <v>433</v>
      </c>
      <c r="C65" s="2" t="s">
        <v>302</v>
      </c>
      <c r="D65" s="2" t="s">
        <v>303</v>
      </c>
      <c r="E65" s="2" t="s">
        <v>304</v>
      </c>
      <c r="F65" s="2" t="s">
        <v>156</v>
      </c>
      <c r="G65" s="2" t="s">
        <v>156</v>
      </c>
      <c r="H65" s="2" t="s">
        <v>108</v>
      </c>
      <c r="I65" s="2" t="n">
        <v>2006</v>
      </c>
      <c r="J65" s="2"/>
      <c r="K65" s="2" t="n">
        <v>2006</v>
      </c>
      <c r="L65" s="2" t="s">
        <v>305</v>
      </c>
      <c r="M65" s="2" t="s">
        <v>434</v>
      </c>
      <c r="N65" s="2"/>
      <c r="O65" s="2" t="s">
        <v>79</v>
      </c>
      <c r="P65" s="2" t="s">
        <v>145</v>
      </c>
      <c r="Q65" s="2"/>
      <c r="R65" s="2"/>
      <c r="S65" s="2" t="s">
        <v>166</v>
      </c>
      <c r="T65" s="2" t="s">
        <v>167</v>
      </c>
      <c r="U65" s="2" t="s">
        <v>298</v>
      </c>
      <c r="V65" s="2" t="n">
        <v>0</v>
      </c>
      <c r="W65" s="2" t="n">
        <v>0</v>
      </c>
      <c r="X65" s="2" t="n">
        <v>0</v>
      </c>
      <c r="Y65" s="2" t="n">
        <v>0</v>
      </c>
      <c r="Z65" s="2" t="n">
        <v>25.5764</v>
      </c>
      <c r="AA65" s="2" t="n">
        <v>-80.3356</v>
      </c>
      <c r="AB65" s="2" t="s">
        <v>66</v>
      </c>
      <c r="AC65" s="2" t="s">
        <v>435</v>
      </c>
      <c r="AD65" s="2"/>
    </row>
    <row r="66" customFormat="false" ht="46.25" hidden="false" customHeight="false" outlineLevel="0" collapsed="false">
      <c r="A66" s="2" t="s">
        <v>436</v>
      </c>
      <c r="B66" s="2" t="s">
        <v>437</v>
      </c>
      <c r="C66" s="2" t="s">
        <v>201</v>
      </c>
      <c r="D66" s="2"/>
      <c r="E66" s="2" t="s">
        <v>304</v>
      </c>
      <c r="F66" s="2" t="s">
        <v>226</v>
      </c>
      <c r="G66" s="2" t="s">
        <v>69</v>
      </c>
      <c r="H66" s="2" t="s">
        <v>71</v>
      </c>
      <c r="I66" s="2" t="n">
        <v>2010</v>
      </c>
      <c r="J66" s="2"/>
      <c r="K66" s="2" t="n">
        <v>2010</v>
      </c>
      <c r="L66" s="2" t="s">
        <v>78</v>
      </c>
      <c r="M66" s="2" t="s">
        <v>438</v>
      </c>
      <c r="N66" s="2"/>
      <c r="O66" s="2" t="s">
        <v>203</v>
      </c>
      <c r="P66" s="2" t="s">
        <v>145</v>
      </c>
      <c r="Q66" s="2"/>
      <c r="R66" s="2"/>
      <c r="S66" s="2" t="s">
        <v>166</v>
      </c>
      <c r="T66" s="2" t="s">
        <v>167</v>
      </c>
      <c r="U66" s="2" t="s">
        <v>439</v>
      </c>
      <c r="V66" s="2" t="n">
        <v>1</v>
      </c>
      <c r="W66" s="2" t="n">
        <v>1</v>
      </c>
      <c r="X66" s="2" t="n">
        <v>0</v>
      </c>
      <c r="Y66" s="2" t="n">
        <v>0</v>
      </c>
      <c r="Z66" s="2" t="n">
        <v>25.615</v>
      </c>
      <c r="AA66" s="2" t="n">
        <v>-80.235</v>
      </c>
      <c r="AB66" s="2" t="s">
        <v>229</v>
      </c>
      <c r="AC66" s="2" t="s">
        <v>440</v>
      </c>
      <c r="AD66" s="2" t="s">
        <v>441</v>
      </c>
    </row>
    <row r="67" customFormat="false" ht="46.25" hidden="false" customHeight="false" outlineLevel="0" collapsed="false">
      <c r="A67" s="2" t="s">
        <v>442</v>
      </c>
      <c r="B67" s="2" t="s">
        <v>443</v>
      </c>
      <c r="C67" s="2" t="s">
        <v>302</v>
      </c>
      <c r="D67" s="2" t="s">
        <v>346</v>
      </c>
      <c r="E67" s="2" t="s">
        <v>304</v>
      </c>
      <c r="F67" s="2" t="s">
        <v>107</v>
      </c>
      <c r="G67" s="2" t="s">
        <v>107</v>
      </c>
      <c r="H67" s="2" t="s">
        <v>108</v>
      </c>
      <c r="I67" s="2" t="n">
        <v>2014</v>
      </c>
      <c r="J67" s="2"/>
      <c r="K67" s="2" t="n">
        <v>2010</v>
      </c>
      <c r="L67" s="2" t="s">
        <v>305</v>
      </c>
      <c r="M67" s="2" t="s">
        <v>444</v>
      </c>
      <c r="N67" s="2"/>
      <c r="O67" s="2" t="s">
        <v>79</v>
      </c>
      <c r="P67" s="2" t="s">
        <v>145</v>
      </c>
      <c r="Q67" s="2"/>
      <c r="R67" s="2"/>
      <c r="S67" s="2" t="s">
        <v>166</v>
      </c>
      <c r="T67" s="2" t="s">
        <v>445</v>
      </c>
      <c r="U67" s="2" t="s">
        <v>446</v>
      </c>
      <c r="V67" s="2" t="n">
        <v>2</v>
      </c>
      <c r="W67" s="2" t="n">
        <v>2</v>
      </c>
      <c r="X67" s="2" t="n">
        <v>0</v>
      </c>
      <c r="Y67" s="2" t="n">
        <v>0</v>
      </c>
      <c r="Z67" s="2" t="n">
        <v>25.4703</v>
      </c>
      <c r="AA67" s="2" t="n">
        <v>-80.4776</v>
      </c>
      <c r="AB67" s="2" t="s">
        <v>66</v>
      </c>
      <c r="AC67" s="2" t="s">
        <v>447</v>
      </c>
      <c r="AD67" s="2"/>
    </row>
    <row r="68" customFormat="false" ht="46.25" hidden="false" customHeight="false" outlineLevel="0" collapsed="false">
      <c r="A68" s="2" t="s">
        <v>448</v>
      </c>
      <c r="B68" s="2" t="s">
        <v>449</v>
      </c>
      <c r="C68" s="2" t="s">
        <v>302</v>
      </c>
      <c r="D68" s="2" t="s">
        <v>303</v>
      </c>
      <c r="E68" s="2" t="s">
        <v>304</v>
      </c>
      <c r="F68" s="2" t="s">
        <v>60</v>
      </c>
      <c r="G68" s="2" t="s">
        <v>60</v>
      </c>
      <c r="H68" s="2" t="s">
        <v>63</v>
      </c>
      <c r="I68" s="2" t="n">
        <v>2014</v>
      </c>
      <c r="J68" s="2"/>
      <c r="K68" s="2" t="n">
        <v>2014</v>
      </c>
      <c r="L68" s="2" t="s">
        <v>305</v>
      </c>
      <c r="M68" s="2" t="s">
        <v>450</v>
      </c>
      <c r="N68" s="2"/>
      <c r="O68" s="2" t="s">
        <v>79</v>
      </c>
      <c r="P68" s="2" t="s">
        <v>145</v>
      </c>
      <c r="Q68" s="2"/>
      <c r="R68" s="2"/>
      <c r="S68" s="2" t="s">
        <v>166</v>
      </c>
      <c r="T68" s="2" t="s">
        <v>175</v>
      </c>
      <c r="U68" s="2" t="s">
        <v>446</v>
      </c>
      <c r="V68" s="2" t="n">
        <v>2</v>
      </c>
      <c r="W68" s="2" t="n">
        <v>2</v>
      </c>
      <c r="X68" s="2" t="n">
        <v>0</v>
      </c>
      <c r="Y68" s="2" t="n">
        <v>0</v>
      </c>
      <c r="Z68" s="2" t="n">
        <v>25.685</v>
      </c>
      <c r="AA68" s="2" t="n">
        <v>-80.21</v>
      </c>
      <c r="AB68" s="2" t="s">
        <v>246</v>
      </c>
      <c r="AC68" s="2" t="s">
        <v>451</v>
      </c>
      <c r="AD68" s="2"/>
    </row>
    <row r="69" customFormat="false" ht="35.05" hidden="false" customHeight="false" outlineLevel="0" collapsed="false">
      <c r="A69" s="2" t="s">
        <v>452</v>
      </c>
      <c r="B69" s="2" t="s">
        <v>453</v>
      </c>
      <c r="C69" s="2" t="s">
        <v>201</v>
      </c>
      <c r="D69" s="2"/>
      <c r="E69" s="2" t="s">
        <v>304</v>
      </c>
      <c r="F69" s="2" t="s">
        <v>226</v>
      </c>
      <c r="G69" s="2" t="s">
        <v>69</v>
      </c>
      <c r="H69" s="2" t="s">
        <v>71</v>
      </c>
      <c r="I69" s="2" t="n">
        <v>2015</v>
      </c>
      <c r="J69" s="2"/>
      <c r="K69" s="2" t="n">
        <v>2015</v>
      </c>
      <c r="L69" s="2" t="s">
        <v>78</v>
      </c>
      <c r="M69" s="2" t="s">
        <v>454</v>
      </c>
      <c r="N69" s="2"/>
      <c r="O69" s="2" t="s">
        <v>203</v>
      </c>
      <c r="P69" s="2" t="s">
        <v>145</v>
      </c>
      <c r="Q69" s="2"/>
      <c r="R69" s="2"/>
      <c r="S69" s="2" t="s">
        <v>166</v>
      </c>
      <c r="T69" s="2" t="s">
        <v>167</v>
      </c>
      <c r="U69" s="2" t="s">
        <v>455</v>
      </c>
      <c r="V69" s="2" t="n">
        <v>2</v>
      </c>
      <c r="W69" s="2" t="n">
        <v>2</v>
      </c>
      <c r="X69" s="2" t="n">
        <v>0.0001</v>
      </c>
      <c r="Y69" s="2" t="n">
        <v>0.0001</v>
      </c>
      <c r="Z69" s="2" t="n">
        <v>25.615</v>
      </c>
      <c r="AA69" s="2" t="n">
        <v>-80.235</v>
      </c>
      <c r="AB69" s="2" t="s">
        <v>229</v>
      </c>
      <c r="AC69" s="2" t="s">
        <v>456</v>
      </c>
      <c r="AD69" s="2" t="s">
        <v>457</v>
      </c>
    </row>
    <row r="70" customFormat="false" ht="35.05" hidden="false" customHeight="false" outlineLevel="0" collapsed="false">
      <c r="A70" s="2" t="s">
        <v>458</v>
      </c>
      <c r="B70" s="2" t="s">
        <v>459</v>
      </c>
      <c r="C70" s="2" t="s">
        <v>201</v>
      </c>
      <c r="D70" s="2"/>
      <c r="E70" s="2" t="s">
        <v>304</v>
      </c>
      <c r="F70" s="2" t="s">
        <v>226</v>
      </c>
      <c r="G70" s="2" t="s">
        <v>69</v>
      </c>
      <c r="H70" s="2" t="s">
        <v>71</v>
      </c>
      <c r="I70" s="2" t="n">
        <v>2019</v>
      </c>
      <c r="J70" s="2"/>
      <c r="K70" s="2" t="n">
        <v>2019</v>
      </c>
      <c r="L70" s="2" t="s">
        <v>78</v>
      </c>
      <c r="M70" s="2" t="s">
        <v>454</v>
      </c>
      <c r="N70" s="2"/>
      <c r="O70" s="2" t="s">
        <v>203</v>
      </c>
      <c r="P70" s="2" t="s">
        <v>145</v>
      </c>
      <c r="Q70" s="2"/>
      <c r="R70" s="2"/>
      <c r="S70" s="2" t="s">
        <v>166</v>
      </c>
      <c r="T70" s="2" t="s">
        <v>167</v>
      </c>
      <c r="U70" s="2" t="s">
        <v>455</v>
      </c>
      <c r="V70" s="2" t="n">
        <v>2</v>
      </c>
      <c r="W70" s="2" t="n">
        <v>2</v>
      </c>
      <c r="X70" s="2" t="n">
        <v>0.0001</v>
      </c>
      <c r="Y70" s="2" t="n">
        <v>0.0001</v>
      </c>
      <c r="Z70" s="2" t="n">
        <v>25.615</v>
      </c>
      <c r="AA70" s="2" t="n">
        <v>-80.235</v>
      </c>
      <c r="AB70" s="2" t="s">
        <v>229</v>
      </c>
      <c r="AC70" s="2" t="s">
        <v>460</v>
      </c>
      <c r="AD70" s="2" t="s">
        <v>461</v>
      </c>
    </row>
    <row r="71" customFormat="false" ht="46.25" hidden="false" customHeight="false" outlineLevel="0" collapsed="false">
      <c r="A71" s="2" t="s">
        <v>462</v>
      </c>
      <c r="B71" s="2" t="s">
        <v>463</v>
      </c>
      <c r="C71" s="2" t="s">
        <v>302</v>
      </c>
      <c r="D71" s="2" t="s">
        <v>405</v>
      </c>
      <c r="E71" s="2" t="s">
        <v>304</v>
      </c>
      <c r="F71" s="2" t="s">
        <v>107</v>
      </c>
      <c r="G71" s="2" t="s">
        <v>107</v>
      </c>
      <c r="H71" s="2" t="s">
        <v>108</v>
      </c>
      <c r="I71" s="2" t="n">
        <v>2019</v>
      </c>
      <c r="J71" s="2"/>
      <c r="K71" s="2" t="n">
        <v>2019</v>
      </c>
      <c r="L71" s="2" t="s">
        <v>305</v>
      </c>
      <c r="M71" s="2" t="s">
        <v>464</v>
      </c>
      <c r="N71" s="2"/>
      <c r="O71" s="2" t="s">
        <v>79</v>
      </c>
      <c r="P71" s="2" t="s">
        <v>145</v>
      </c>
      <c r="Q71" s="2"/>
      <c r="R71" s="2"/>
      <c r="S71" s="2" t="s">
        <v>166</v>
      </c>
      <c r="T71" s="2" t="s">
        <v>167</v>
      </c>
      <c r="U71" s="2" t="s">
        <v>465</v>
      </c>
      <c r="V71" s="2" t="n">
        <v>0</v>
      </c>
      <c r="W71" s="2" t="n">
        <v>0</v>
      </c>
      <c r="X71" s="2" t="n">
        <v>0</v>
      </c>
      <c r="Y71" s="2" t="n">
        <v>0</v>
      </c>
      <c r="Z71" s="2" t="n">
        <v>25.4703</v>
      </c>
      <c r="AA71" s="2" t="n">
        <v>-80.4776</v>
      </c>
      <c r="AB71" s="2" t="s">
        <v>66</v>
      </c>
      <c r="AC71" s="2" t="s">
        <v>466</v>
      </c>
      <c r="AD71" s="2"/>
    </row>
    <row r="72" customFormat="false" ht="46.25" hidden="false" customHeight="false" outlineLevel="0" collapsed="false">
      <c r="A72" s="2" t="s">
        <v>467</v>
      </c>
      <c r="B72" s="2" t="s">
        <v>468</v>
      </c>
      <c r="C72" s="2" t="s">
        <v>201</v>
      </c>
      <c r="D72" s="2"/>
      <c r="E72" s="2" t="s">
        <v>304</v>
      </c>
      <c r="F72" s="2" t="s">
        <v>226</v>
      </c>
      <c r="G72" s="2" t="s">
        <v>69</v>
      </c>
      <c r="H72" s="2" t="s">
        <v>71</v>
      </c>
      <c r="I72" s="2" t="n">
        <v>2020</v>
      </c>
      <c r="J72" s="2"/>
      <c r="K72" s="2" t="n">
        <v>2020</v>
      </c>
      <c r="L72" s="2" t="s">
        <v>78</v>
      </c>
      <c r="M72" s="2" t="s">
        <v>438</v>
      </c>
      <c r="N72" s="2"/>
      <c r="O72" s="2" t="s">
        <v>203</v>
      </c>
      <c r="P72" s="2" t="s">
        <v>145</v>
      </c>
      <c r="Q72" s="2"/>
      <c r="R72" s="2"/>
      <c r="S72" s="2" t="s">
        <v>166</v>
      </c>
      <c r="T72" s="2" t="s">
        <v>167</v>
      </c>
      <c r="U72" s="2" t="s">
        <v>469</v>
      </c>
      <c r="V72" s="2" t="n">
        <v>2</v>
      </c>
      <c r="W72" s="2" t="n">
        <v>2</v>
      </c>
      <c r="X72" s="2" t="n">
        <v>0.0002</v>
      </c>
      <c r="Y72" s="2" t="n">
        <v>0.0002</v>
      </c>
      <c r="Z72" s="2" t="n">
        <v>25.615</v>
      </c>
      <c r="AA72" s="2" t="n">
        <v>-80.235</v>
      </c>
      <c r="AB72" s="2" t="s">
        <v>229</v>
      </c>
      <c r="AC72" s="2" t="s">
        <v>470</v>
      </c>
      <c r="AD72" s="2" t="s">
        <v>471</v>
      </c>
    </row>
    <row r="73" customFormat="false" ht="35.05" hidden="false" customHeight="false" outlineLevel="0" collapsed="false">
      <c r="A73" s="2" t="s">
        <v>472</v>
      </c>
      <c r="B73" s="2" t="s">
        <v>473</v>
      </c>
      <c r="C73" s="2" t="s">
        <v>302</v>
      </c>
      <c r="D73" s="2" t="s">
        <v>303</v>
      </c>
      <c r="E73" s="2" t="s">
        <v>304</v>
      </c>
      <c r="F73" s="2" t="s">
        <v>129</v>
      </c>
      <c r="G73" s="2" t="s">
        <v>129</v>
      </c>
      <c r="H73" s="2" t="s">
        <v>87</v>
      </c>
      <c r="I73" s="2" t="n">
        <v>2020</v>
      </c>
      <c r="J73" s="2"/>
      <c r="K73" s="2" t="n">
        <v>2020</v>
      </c>
      <c r="L73" s="2" t="s">
        <v>305</v>
      </c>
      <c r="M73" s="2" t="s">
        <v>474</v>
      </c>
      <c r="N73" s="2"/>
      <c r="O73" s="2" t="s">
        <v>79</v>
      </c>
      <c r="P73" s="2" t="s">
        <v>145</v>
      </c>
      <c r="Q73" s="2"/>
      <c r="R73" s="2"/>
      <c r="S73" s="2" t="s">
        <v>166</v>
      </c>
      <c r="T73" s="2" t="s">
        <v>175</v>
      </c>
      <c r="U73" s="2" t="s">
        <v>475</v>
      </c>
      <c r="V73" s="2" t="n">
        <v>1</v>
      </c>
      <c r="W73" s="2" t="n">
        <v>1</v>
      </c>
      <c r="X73" s="2" t="n">
        <v>0</v>
      </c>
      <c r="Y73" s="2" t="n">
        <v>0</v>
      </c>
      <c r="Z73" s="2" t="n">
        <v>25.6358</v>
      </c>
      <c r="AA73" s="2" t="n">
        <v>-80.3756</v>
      </c>
      <c r="AB73" s="2" t="s">
        <v>66</v>
      </c>
      <c r="AC73" s="2" t="s">
        <v>476</v>
      </c>
      <c r="AD73" s="2"/>
    </row>
    <row r="74" customFormat="false" ht="46.25" hidden="false" customHeight="false" outlineLevel="0" collapsed="false">
      <c r="A74" s="2" t="s">
        <v>477</v>
      </c>
      <c r="B74" s="2" t="s">
        <v>478</v>
      </c>
      <c r="C74" s="2" t="s">
        <v>201</v>
      </c>
      <c r="D74" s="2"/>
      <c r="E74" s="2" t="s">
        <v>304</v>
      </c>
      <c r="F74" s="2" t="s">
        <v>226</v>
      </c>
      <c r="G74" s="2" t="s">
        <v>69</v>
      </c>
      <c r="H74" s="2" t="s">
        <v>71</v>
      </c>
      <c r="I74" s="2" t="n">
        <v>2021</v>
      </c>
      <c r="J74" s="2"/>
      <c r="K74" s="2" t="n">
        <v>2021</v>
      </c>
      <c r="L74" s="2" t="s">
        <v>78</v>
      </c>
      <c r="M74" s="2" t="s">
        <v>454</v>
      </c>
      <c r="N74" s="2"/>
      <c r="O74" s="2" t="s">
        <v>203</v>
      </c>
      <c r="P74" s="2" t="s">
        <v>145</v>
      </c>
      <c r="Q74" s="2"/>
      <c r="R74" s="2"/>
      <c r="S74" s="2" t="s">
        <v>166</v>
      </c>
      <c r="T74" s="2" t="s">
        <v>167</v>
      </c>
      <c r="U74" s="2" t="s">
        <v>455</v>
      </c>
      <c r="V74" s="2" t="n">
        <v>2</v>
      </c>
      <c r="W74" s="2" t="n">
        <v>2</v>
      </c>
      <c r="X74" s="2" t="n">
        <v>0.0002</v>
      </c>
      <c r="Y74" s="2" t="n">
        <v>0.0002</v>
      </c>
      <c r="Z74" s="2" t="n">
        <v>25.615</v>
      </c>
      <c r="AA74" s="2" t="n">
        <v>-80.235</v>
      </c>
      <c r="AB74" s="2" t="s">
        <v>229</v>
      </c>
      <c r="AC74" s="2" t="s">
        <v>479</v>
      </c>
      <c r="AD74" s="2" t="s">
        <v>480</v>
      </c>
    </row>
    <row r="75" customFormat="false" ht="23.85" hidden="false" customHeight="false" outlineLevel="0" collapsed="false">
      <c r="A75" s="2" t="s">
        <v>481</v>
      </c>
      <c r="B75" s="2" t="s">
        <v>482</v>
      </c>
      <c r="C75" s="2" t="s">
        <v>201</v>
      </c>
      <c r="D75" s="2"/>
      <c r="E75" s="2" t="s">
        <v>304</v>
      </c>
      <c r="F75" s="2" t="s">
        <v>226</v>
      </c>
      <c r="G75" s="2" t="s">
        <v>69</v>
      </c>
      <c r="H75" s="2" t="s">
        <v>71</v>
      </c>
      <c r="I75" s="2" t="n">
        <v>2022</v>
      </c>
      <c r="J75" s="2"/>
      <c r="K75" s="2" t="n">
        <v>2022</v>
      </c>
      <c r="L75" s="2" t="s">
        <v>78</v>
      </c>
      <c r="M75" s="2" t="s">
        <v>454</v>
      </c>
      <c r="N75" s="2"/>
      <c r="O75" s="2" t="s">
        <v>203</v>
      </c>
      <c r="P75" s="2" t="s">
        <v>145</v>
      </c>
      <c r="Q75" s="2"/>
      <c r="R75" s="2"/>
      <c r="S75" s="2" t="s">
        <v>166</v>
      </c>
      <c r="T75" s="2" t="s">
        <v>167</v>
      </c>
      <c r="U75" s="2" t="s">
        <v>483</v>
      </c>
      <c r="V75" s="2" t="n">
        <v>2</v>
      </c>
      <c r="W75" s="2" t="n">
        <v>2</v>
      </c>
      <c r="X75" s="2" t="n">
        <v>0.0001</v>
      </c>
      <c r="Y75" s="2" t="n">
        <v>0.0001</v>
      </c>
      <c r="Z75" s="2" t="n">
        <v>25.615</v>
      </c>
      <c r="AA75" s="2" t="n">
        <v>-80.235</v>
      </c>
      <c r="AB75" s="2" t="s">
        <v>229</v>
      </c>
      <c r="AC75" s="2" t="s">
        <v>484</v>
      </c>
      <c r="AD75" s="2" t="s">
        <v>485</v>
      </c>
    </row>
    <row r="76" customFormat="false" ht="35.05" hidden="false" customHeight="false" outlineLevel="0" collapsed="false">
      <c r="A76" s="2" t="s">
        <v>486</v>
      </c>
      <c r="B76" s="2" t="s">
        <v>487</v>
      </c>
      <c r="C76" s="2" t="s">
        <v>302</v>
      </c>
      <c r="D76" s="2" t="s">
        <v>405</v>
      </c>
      <c r="E76" s="2" t="s">
        <v>304</v>
      </c>
      <c r="F76" s="2" t="s">
        <v>150</v>
      </c>
      <c r="G76" s="2" t="s">
        <v>150</v>
      </c>
      <c r="H76" s="2" t="s">
        <v>108</v>
      </c>
      <c r="I76" s="2" t="n">
        <v>2022</v>
      </c>
      <c r="J76" s="2"/>
      <c r="K76" s="2" t="n">
        <v>2022</v>
      </c>
      <c r="L76" s="2" t="s">
        <v>305</v>
      </c>
      <c r="M76" s="2" t="s">
        <v>488</v>
      </c>
      <c r="N76" s="2"/>
      <c r="O76" s="2" t="s">
        <v>79</v>
      </c>
      <c r="P76" s="2" t="s">
        <v>145</v>
      </c>
      <c r="Q76" s="2"/>
      <c r="R76" s="2"/>
      <c r="S76" s="2" t="s">
        <v>166</v>
      </c>
      <c r="T76" s="2" t="s">
        <v>175</v>
      </c>
      <c r="U76" s="2" t="s">
        <v>489</v>
      </c>
      <c r="V76" s="2" t="n">
        <v>0</v>
      </c>
      <c r="W76" s="2" t="n">
        <v>0</v>
      </c>
      <c r="X76" s="2" t="n">
        <v>0</v>
      </c>
      <c r="Y76" s="2" t="n">
        <v>0</v>
      </c>
      <c r="Z76" s="2" t="n">
        <v>25.63</v>
      </c>
      <c r="AA76" s="2" t="n">
        <v>-80.3189</v>
      </c>
      <c r="AB76" s="2" t="s">
        <v>66</v>
      </c>
      <c r="AC76" s="2" t="s">
        <v>490</v>
      </c>
      <c r="AD76" s="2"/>
    </row>
    <row r="77" customFormat="false" ht="35.05" hidden="false" customHeight="false" outlineLevel="0" collapsed="false">
      <c r="A77" s="2" t="s">
        <v>491</v>
      </c>
      <c r="B77" s="2" t="s">
        <v>492</v>
      </c>
      <c r="C77" s="2" t="s">
        <v>201</v>
      </c>
      <c r="D77" s="2"/>
      <c r="E77" s="2" t="s">
        <v>304</v>
      </c>
      <c r="F77" s="2" t="s">
        <v>226</v>
      </c>
      <c r="G77" s="2" t="s">
        <v>69</v>
      </c>
      <c r="H77" s="2" t="s">
        <v>71</v>
      </c>
      <c r="I77" s="2" t="n">
        <v>2023</v>
      </c>
      <c r="J77" s="2"/>
      <c r="K77" s="2" t="n">
        <v>2023</v>
      </c>
      <c r="L77" s="2" t="s">
        <v>78</v>
      </c>
      <c r="M77" s="2" t="s">
        <v>454</v>
      </c>
      <c r="N77" s="2"/>
      <c r="O77" s="2" t="s">
        <v>203</v>
      </c>
      <c r="P77" s="2" t="s">
        <v>145</v>
      </c>
      <c r="Q77" s="2"/>
      <c r="R77" s="2"/>
      <c r="S77" s="2" t="s">
        <v>166</v>
      </c>
      <c r="T77" s="2" t="s">
        <v>167</v>
      </c>
      <c r="U77" s="2" t="s">
        <v>455</v>
      </c>
      <c r="V77" s="2" t="n">
        <v>2</v>
      </c>
      <c r="W77" s="2" t="n">
        <v>2</v>
      </c>
      <c r="X77" s="2" t="n">
        <v>0.0001</v>
      </c>
      <c r="Y77" s="2" t="n">
        <v>0.0001</v>
      </c>
      <c r="Z77" s="2" t="n">
        <v>25.615</v>
      </c>
      <c r="AA77" s="2" t="n">
        <v>-80.235</v>
      </c>
      <c r="AB77" s="2" t="s">
        <v>229</v>
      </c>
      <c r="AC77" s="2" t="s">
        <v>493</v>
      </c>
      <c r="AD77" s="2" t="s">
        <v>494</v>
      </c>
    </row>
    <row r="78" customFormat="false" ht="46.25" hidden="false" customHeight="false" outlineLevel="0" collapsed="false">
      <c r="A78" s="2" t="s">
        <v>495</v>
      </c>
      <c r="B78" s="2" t="s">
        <v>496</v>
      </c>
      <c r="C78" s="2" t="s">
        <v>201</v>
      </c>
      <c r="D78" s="2"/>
      <c r="E78" s="2" t="s">
        <v>304</v>
      </c>
      <c r="F78" s="2" t="s">
        <v>226</v>
      </c>
      <c r="G78" s="2" t="s">
        <v>69</v>
      </c>
      <c r="H78" s="2" t="s">
        <v>71</v>
      </c>
      <c r="I78" s="2" t="n">
        <v>2024</v>
      </c>
      <c r="J78" s="2"/>
      <c r="K78" s="2" t="n">
        <v>2024</v>
      </c>
      <c r="L78" s="2" t="s">
        <v>78</v>
      </c>
      <c r="M78" s="2" t="s">
        <v>454</v>
      </c>
      <c r="N78" s="2"/>
      <c r="O78" s="2" t="s">
        <v>203</v>
      </c>
      <c r="P78" s="2" t="s">
        <v>145</v>
      </c>
      <c r="Q78" s="2"/>
      <c r="R78" s="2"/>
      <c r="S78" s="2" t="s">
        <v>166</v>
      </c>
      <c r="T78" s="2" t="s">
        <v>167</v>
      </c>
      <c r="U78" s="2" t="s">
        <v>497</v>
      </c>
      <c r="V78" s="2" t="n">
        <v>1</v>
      </c>
      <c r="W78" s="2" t="n">
        <v>1</v>
      </c>
      <c r="X78" s="2" t="n">
        <v>0</v>
      </c>
      <c r="Y78" s="2" t="n">
        <v>0</v>
      </c>
      <c r="Z78" s="2" t="n">
        <v>25.615</v>
      </c>
      <c r="AA78" s="2" t="n">
        <v>-80.235</v>
      </c>
      <c r="AB78" s="2" t="s">
        <v>229</v>
      </c>
      <c r="AC78" s="2" t="s">
        <v>498</v>
      </c>
      <c r="AD78" s="2" t="s">
        <v>499</v>
      </c>
    </row>
    <row r="79" customFormat="false" ht="35.05" hidden="false" customHeight="false" outlineLevel="0" collapsed="false">
      <c r="A79" s="2" t="s">
        <v>500</v>
      </c>
      <c r="B79" s="2" t="s">
        <v>501</v>
      </c>
      <c r="C79" s="2" t="s">
        <v>302</v>
      </c>
      <c r="D79" s="2" t="s">
        <v>405</v>
      </c>
      <c r="E79" s="2" t="s">
        <v>304</v>
      </c>
      <c r="F79" s="2" t="s">
        <v>114</v>
      </c>
      <c r="G79" s="2" t="s">
        <v>114</v>
      </c>
      <c r="H79" s="2" t="s">
        <v>108</v>
      </c>
      <c r="I79" s="2" t="n">
        <v>2026</v>
      </c>
      <c r="J79" s="2"/>
      <c r="K79" s="2" t="n">
        <v>2026</v>
      </c>
      <c r="L79" s="2" t="s">
        <v>305</v>
      </c>
      <c r="M79" s="2" t="s">
        <v>502</v>
      </c>
      <c r="N79" s="2"/>
      <c r="O79" s="2" t="s">
        <v>79</v>
      </c>
      <c r="P79" s="2" t="s">
        <v>145</v>
      </c>
      <c r="Q79" s="2"/>
      <c r="R79" s="2"/>
      <c r="S79" s="2" t="s">
        <v>166</v>
      </c>
      <c r="T79" s="2" t="s">
        <v>167</v>
      </c>
      <c r="U79" s="2" t="s">
        <v>503</v>
      </c>
      <c r="V79" s="2" t="n">
        <v>1</v>
      </c>
      <c r="W79" s="2" t="n">
        <v>1</v>
      </c>
      <c r="X79" s="2" t="n">
        <v>0</v>
      </c>
      <c r="Y79" s="2" t="n">
        <v>0</v>
      </c>
      <c r="Z79" s="2" t="n">
        <v>25.4478</v>
      </c>
      <c r="AA79" s="2" t="n">
        <v>-80.4844</v>
      </c>
      <c r="AB79" s="2" t="s">
        <v>66</v>
      </c>
      <c r="AC79" s="2" t="s">
        <v>504</v>
      </c>
      <c r="AD79" s="2"/>
    </row>
    <row r="80" customFormat="false" ht="57.45" hidden="false" customHeight="false" outlineLevel="0" collapsed="false">
      <c r="A80" s="2" t="s">
        <v>505</v>
      </c>
      <c r="B80" s="2" t="s">
        <v>506</v>
      </c>
      <c r="C80" s="2" t="s">
        <v>352</v>
      </c>
      <c r="D80" s="2"/>
      <c r="E80" s="2" t="s">
        <v>507</v>
      </c>
      <c r="F80" s="2" t="s">
        <v>107</v>
      </c>
      <c r="G80" s="2" t="s">
        <v>107</v>
      </c>
      <c r="H80" s="2" t="s">
        <v>108</v>
      </c>
      <c r="I80" s="2" t="n">
        <v>1928</v>
      </c>
      <c r="J80" s="2"/>
      <c r="K80" s="2" t="n">
        <v>1928</v>
      </c>
      <c r="L80" s="2" t="s">
        <v>78</v>
      </c>
      <c r="M80" s="2" t="s">
        <v>508</v>
      </c>
      <c r="N80" s="2" t="s">
        <v>269</v>
      </c>
      <c r="O80" s="2" t="s">
        <v>213</v>
      </c>
      <c r="P80" s="2" t="s">
        <v>271</v>
      </c>
      <c r="Q80" s="2" t="s">
        <v>81</v>
      </c>
      <c r="R80" s="2"/>
      <c r="S80" s="2" t="s">
        <v>166</v>
      </c>
      <c r="T80" s="2" t="s">
        <v>167</v>
      </c>
      <c r="U80" s="2" t="s">
        <v>509</v>
      </c>
      <c r="V80" s="2" t="n">
        <v>0</v>
      </c>
      <c r="W80" s="2" t="n">
        <v>0</v>
      </c>
      <c r="X80" s="2" t="n">
        <v>0</v>
      </c>
      <c r="Y80" s="2" t="n">
        <v>0</v>
      </c>
      <c r="Z80" s="2" t="n">
        <v>25.5279</v>
      </c>
      <c r="AA80" s="2" t="n">
        <v>-80.49131</v>
      </c>
      <c r="AB80" s="2" t="s">
        <v>510</v>
      </c>
      <c r="AC80" s="2" t="s">
        <v>511</v>
      </c>
      <c r="AD80" s="2" t="s">
        <v>512</v>
      </c>
    </row>
    <row r="81" customFormat="false" ht="46.25" hidden="false" customHeight="false" outlineLevel="0" collapsed="false">
      <c r="A81" s="2" t="s">
        <v>513</v>
      </c>
      <c r="B81" s="2" t="s">
        <v>514</v>
      </c>
      <c r="C81" s="2" t="s">
        <v>352</v>
      </c>
      <c r="D81" s="2"/>
      <c r="E81" s="2" t="s">
        <v>507</v>
      </c>
      <c r="F81" s="2" t="s">
        <v>107</v>
      </c>
      <c r="G81" s="2" t="s">
        <v>107</v>
      </c>
      <c r="H81" s="2" t="s">
        <v>108</v>
      </c>
      <c r="I81" s="2" t="n">
        <v>1940</v>
      </c>
      <c r="J81" s="2"/>
      <c r="K81" s="2" t="n">
        <v>1940</v>
      </c>
      <c r="L81" s="2" t="s">
        <v>78</v>
      </c>
      <c r="M81" s="2" t="s">
        <v>515</v>
      </c>
      <c r="N81" s="2" t="s">
        <v>269</v>
      </c>
      <c r="O81" s="2" t="s">
        <v>213</v>
      </c>
      <c r="P81" s="2" t="s">
        <v>271</v>
      </c>
      <c r="Q81" s="2" t="s">
        <v>81</v>
      </c>
      <c r="R81" s="2"/>
      <c r="S81" s="2" t="s">
        <v>166</v>
      </c>
      <c r="T81" s="2" t="s">
        <v>167</v>
      </c>
      <c r="U81" s="2" t="s">
        <v>516</v>
      </c>
      <c r="V81" s="2" t="n">
        <v>0</v>
      </c>
      <c r="W81" s="2" t="n">
        <v>0</v>
      </c>
      <c r="X81" s="2" t="n">
        <v>0</v>
      </c>
      <c r="Y81" s="2" t="n">
        <v>0</v>
      </c>
      <c r="Z81" s="2" t="n">
        <v>25.48007</v>
      </c>
      <c r="AA81" s="2" t="n">
        <v>-80.43026</v>
      </c>
      <c r="AB81" s="2" t="s">
        <v>510</v>
      </c>
      <c r="AC81" s="2" t="s">
        <v>517</v>
      </c>
      <c r="AD81" s="2" t="s">
        <v>518</v>
      </c>
    </row>
    <row r="82" customFormat="false" ht="79.85" hidden="false" customHeight="false" outlineLevel="0" collapsed="false">
      <c r="A82" s="2" t="s">
        <v>519</v>
      </c>
      <c r="B82" s="2" t="s">
        <v>520</v>
      </c>
      <c r="C82" s="2" t="s">
        <v>352</v>
      </c>
      <c r="D82" s="2"/>
      <c r="E82" s="2" t="s">
        <v>507</v>
      </c>
      <c r="F82" s="2" t="s">
        <v>124</v>
      </c>
      <c r="G82" s="2" t="s">
        <v>124</v>
      </c>
      <c r="H82" s="2" t="s">
        <v>87</v>
      </c>
      <c r="I82" s="2" t="n">
        <v>1942</v>
      </c>
      <c r="J82" s="2"/>
      <c r="K82" s="2" t="n">
        <v>1942</v>
      </c>
      <c r="L82" s="2" t="s">
        <v>78</v>
      </c>
      <c r="M82" s="2" t="s">
        <v>521</v>
      </c>
      <c r="N82" s="2" t="s">
        <v>269</v>
      </c>
      <c r="O82" s="2" t="s">
        <v>213</v>
      </c>
      <c r="P82" s="2" t="s">
        <v>271</v>
      </c>
      <c r="Q82" s="2" t="s">
        <v>81</v>
      </c>
      <c r="R82" s="2"/>
      <c r="S82" s="2" t="s">
        <v>166</v>
      </c>
      <c r="T82" s="2" t="s">
        <v>167</v>
      </c>
      <c r="U82" s="2" t="s">
        <v>522</v>
      </c>
      <c r="V82" s="2" t="n">
        <v>10</v>
      </c>
      <c r="W82" s="2" t="n">
        <v>10</v>
      </c>
      <c r="X82" s="2" t="n">
        <v>0.0177</v>
      </c>
      <c r="Y82" s="2" t="n">
        <v>0.0001</v>
      </c>
      <c r="Z82" s="2" t="n">
        <v>25.48802</v>
      </c>
      <c r="AA82" s="2" t="n">
        <v>-80.39484</v>
      </c>
      <c r="AB82" s="2" t="s">
        <v>177</v>
      </c>
      <c r="AC82" s="2" t="s">
        <v>523</v>
      </c>
      <c r="AD82" s="2" t="s">
        <v>524</v>
      </c>
    </row>
    <row r="83" customFormat="false" ht="35.05" hidden="false" customHeight="false" outlineLevel="0" collapsed="false">
      <c r="A83" s="2" t="s">
        <v>525</v>
      </c>
      <c r="B83" s="2" t="s">
        <v>526</v>
      </c>
      <c r="C83" s="2" t="s">
        <v>352</v>
      </c>
      <c r="D83" s="2"/>
      <c r="E83" s="2" t="s">
        <v>507</v>
      </c>
      <c r="F83" s="2" t="s">
        <v>107</v>
      </c>
      <c r="G83" s="2" t="s">
        <v>107</v>
      </c>
      <c r="H83" s="2" t="s">
        <v>108</v>
      </c>
      <c r="I83" s="2" t="n">
        <v>1944</v>
      </c>
      <c r="J83" s="2"/>
      <c r="K83" s="2" t="n">
        <v>1944</v>
      </c>
      <c r="L83" s="2" t="s">
        <v>78</v>
      </c>
      <c r="M83" s="2" t="s">
        <v>527</v>
      </c>
      <c r="N83" s="2"/>
      <c r="O83" s="2" t="s">
        <v>213</v>
      </c>
      <c r="P83" s="2" t="s">
        <v>80</v>
      </c>
      <c r="Q83" s="2"/>
      <c r="R83" s="2"/>
      <c r="S83" s="2" t="s">
        <v>166</v>
      </c>
      <c r="T83" s="2" t="s">
        <v>167</v>
      </c>
      <c r="U83" s="2" t="s">
        <v>528</v>
      </c>
      <c r="V83" s="2" t="n">
        <v>0</v>
      </c>
      <c r="W83" s="2" t="n">
        <v>0</v>
      </c>
      <c r="X83" s="2" t="n">
        <v>0</v>
      </c>
      <c r="Y83" s="2" t="n">
        <v>0</v>
      </c>
      <c r="Z83" s="2" t="n">
        <v>25.456</v>
      </c>
      <c r="AA83" s="2" t="n">
        <v>-80.453</v>
      </c>
      <c r="AB83" s="2" t="s">
        <v>66</v>
      </c>
      <c r="AC83" s="2" t="s">
        <v>529</v>
      </c>
      <c r="AD83" s="2"/>
    </row>
    <row r="84" customFormat="false" ht="46.25" hidden="false" customHeight="false" outlineLevel="0" collapsed="false">
      <c r="A84" s="2" t="s">
        <v>530</v>
      </c>
      <c r="B84" s="2" t="s">
        <v>531</v>
      </c>
      <c r="C84" s="2" t="s">
        <v>352</v>
      </c>
      <c r="D84" s="2"/>
      <c r="E84" s="2" t="s">
        <v>507</v>
      </c>
      <c r="F84" s="2" t="s">
        <v>114</v>
      </c>
      <c r="G84" s="2" t="s">
        <v>114</v>
      </c>
      <c r="H84" s="2" t="s">
        <v>108</v>
      </c>
      <c r="I84" s="2" t="n">
        <v>1948</v>
      </c>
      <c r="J84" s="2"/>
      <c r="K84" s="2" t="n">
        <v>1948</v>
      </c>
      <c r="L84" s="2" t="s">
        <v>78</v>
      </c>
      <c r="M84" s="2" t="s">
        <v>532</v>
      </c>
      <c r="N84" s="2"/>
      <c r="O84" s="2" t="s">
        <v>213</v>
      </c>
      <c r="P84" s="2" t="s">
        <v>80</v>
      </c>
      <c r="Q84" s="2"/>
      <c r="R84" s="2"/>
      <c r="S84" s="2" t="s">
        <v>166</v>
      </c>
      <c r="T84" s="2" t="s">
        <v>175</v>
      </c>
      <c r="U84" s="2" t="s">
        <v>533</v>
      </c>
      <c r="V84" s="2" t="n">
        <v>2</v>
      </c>
      <c r="W84" s="2" t="n">
        <v>2</v>
      </c>
      <c r="X84" s="2" t="n">
        <v>0.0036</v>
      </c>
      <c r="Y84" s="2" t="n">
        <v>0</v>
      </c>
      <c r="Z84" s="2" t="n">
        <v>25.485</v>
      </c>
      <c r="AA84" s="2" t="n">
        <v>-80.477</v>
      </c>
      <c r="AB84" s="2" t="s">
        <v>66</v>
      </c>
      <c r="AC84" s="2" t="s">
        <v>534</v>
      </c>
      <c r="AD84" s="2" t="s">
        <v>535</v>
      </c>
    </row>
    <row r="85" customFormat="false" ht="57.45" hidden="false" customHeight="false" outlineLevel="0" collapsed="false">
      <c r="A85" s="2" t="s">
        <v>536</v>
      </c>
      <c r="B85" s="2" t="s">
        <v>537</v>
      </c>
      <c r="C85" s="2" t="s">
        <v>352</v>
      </c>
      <c r="D85" s="2"/>
      <c r="E85" s="2" t="s">
        <v>507</v>
      </c>
      <c r="F85" s="2" t="s">
        <v>156</v>
      </c>
      <c r="G85" s="2" t="s">
        <v>156</v>
      </c>
      <c r="H85" s="2" t="s">
        <v>108</v>
      </c>
      <c r="I85" s="2" t="n">
        <v>1960</v>
      </c>
      <c r="J85" s="2"/>
      <c r="K85" s="2" t="n">
        <v>1960</v>
      </c>
      <c r="L85" s="2" t="s">
        <v>78</v>
      </c>
      <c r="M85" s="2" t="s">
        <v>538</v>
      </c>
      <c r="N85" s="2" t="s">
        <v>269</v>
      </c>
      <c r="O85" s="2" t="s">
        <v>213</v>
      </c>
      <c r="P85" s="2" t="s">
        <v>271</v>
      </c>
      <c r="Q85" s="2" t="s">
        <v>81</v>
      </c>
      <c r="R85" s="2"/>
      <c r="S85" s="2" t="s">
        <v>166</v>
      </c>
      <c r="T85" s="2" t="s">
        <v>167</v>
      </c>
      <c r="U85" s="2" t="s">
        <v>539</v>
      </c>
      <c r="V85" s="2" t="n">
        <v>6</v>
      </c>
      <c r="W85" s="2" t="n">
        <v>6</v>
      </c>
      <c r="X85" s="2" t="n">
        <v>0.0109</v>
      </c>
      <c r="Y85" s="2" t="n">
        <v>0.0005</v>
      </c>
      <c r="Z85" s="2" t="n">
        <v>25.57464</v>
      </c>
      <c r="AA85" s="2" t="n">
        <v>-80.36922</v>
      </c>
      <c r="AB85" s="2" t="s">
        <v>177</v>
      </c>
      <c r="AC85" s="2" t="s">
        <v>540</v>
      </c>
      <c r="AD85" s="2" t="s">
        <v>541</v>
      </c>
    </row>
    <row r="86" customFormat="false" ht="35.05" hidden="false" customHeight="false" outlineLevel="0" collapsed="false">
      <c r="A86" s="2" t="s">
        <v>542</v>
      </c>
      <c r="B86" s="2" t="s">
        <v>543</v>
      </c>
      <c r="C86" s="2" t="s">
        <v>352</v>
      </c>
      <c r="D86" s="2"/>
      <c r="E86" s="2" t="s">
        <v>507</v>
      </c>
      <c r="F86" s="2" t="s">
        <v>107</v>
      </c>
      <c r="G86" s="2" t="s">
        <v>107</v>
      </c>
      <c r="H86" s="2" t="s">
        <v>108</v>
      </c>
      <c r="I86" s="2" t="n">
        <v>1965</v>
      </c>
      <c r="J86" s="2"/>
      <c r="K86" s="2" t="n">
        <v>1965</v>
      </c>
      <c r="L86" s="2" t="s">
        <v>78</v>
      </c>
      <c r="M86" s="2" t="s">
        <v>544</v>
      </c>
      <c r="N86" s="2"/>
      <c r="O86" s="2" t="s">
        <v>213</v>
      </c>
      <c r="P86" s="2" t="s">
        <v>80</v>
      </c>
      <c r="Q86" s="2"/>
      <c r="R86" s="2"/>
      <c r="S86" s="2" t="s">
        <v>166</v>
      </c>
      <c r="T86" s="2" t="s">
        <v>167</v>
      </c>
      <c r="U86" s="2" t="s">
        <v>545</v>
      </c>
      <c r="V86" s="2" t="n">
        <v>0</v>
      </c>
      <c r="W86" s="2" t="n">
        <v>0</v>
      </c>
      <c r="X86" s="2" t="n">
        <v>0</v>
      </c>
      <c r="Y86" s="2" t="n">
        <v>0</v>
      </c>
      <c r="Z86" s="2" t="n">
        <v>25.52</v>
      </c>
      <c r="AA86" s="2" t="n">
        <v>-80.42</v>
      </c>
      <c r="AB86" s="2" t="s">
        <v>66</v>
      </c>
      <c r="AC86" s="2" t="s">
        <v>546</v>
      </c>
      <c r="AD86" s="2"/>
    </row>
    <row r="87" customFormat="false" ht="57.45" hidden="false" customHeight="false" outlineLevel="0" collapsed="false">
      <c r="A87" s="2" t="s">
        <v>547</v>
      </c>
      <c r="B87" s="2" t="s">
        <v>548</v>
      </c>
      <c r="C87" s="2" t="s">
        <v>352</v>
      </c>
      <c r="D87" s="2"/>
      <c r="E87" s="2" t="s">
        <v>507</v>
      </c>
      <c r="F87" s="2" t="s">
        <v>107</v>
      </c>
      <c r="G87" s="2" t="s">
        <v>107</v>
      </c>
      <c r="H87" s="2" t="s">
        <v>108</v>
      </c>
      <c r="I87" s="2" t="n">
        <v>1967</v>
      </c>
      <c r="J87" s="2"/>
      <c r="K87" s="2" t="n">
        <v>1967</v>
      </c>
      <c r="L87" s="2" t="s">
        <v>78</v>
      </c>
      <c r="M87" s="2" t="s">
        <v>549</v>
      </c>
      <c r="N87" s="2" t="s">
        <v>269</v>
      </c>
      <c r="O87" s="2" t="s">
        <v>213</v>
      </c>
      <c r="P87" s="2" t="s">
        <v>271</v>
      </c>
      <c r="Q87" s="2" t="s">
        <v>81</v>
      </c>
      <c r="R87" s="2"/>
      <c r="S87" s="2" t="s">
        <v>166</v>
      </c>
      <c r="T87" s="2" t="s">
        <v>167</v>
      </c>
      <c r="U87" s="2" t="s">
        <v>550</v>
      </c>
      <c r="V87" s="2" t="n">
        <v>0</v>
      </c>
      <c r="W87" s="2" t="n">
        <v>0</v>
      </c>
      <c r="X87" s="2" t="n">
        <v>0</v>
      </c>
      <c r="Y87" s="2" t="n">
        <v>0</v>
      </c>
      <c r="Z87" s="2" t="n">
        <v>25.43537</v>
      </c>
      <c r="AA87" s="2" t="n">
        <v>-80.33182</v>
      </c>
      <c r="AB87" s="2" t="s">
        <v>177</v>
      </c>
      <c r="AC87" s="2" t="s">
        <v>551</v>
      </c>
      <c r="AD87" s="2" t="s">
        <v>552</v>
      </c>
    </row>
    <row r="88" customFormat="false" ht="35.05" hidden="false" customHeight="false" outlineLevel="0" collapsed="false">
      <c r="A88" s="2" t="s">
        <v>553</v>
      </c>
      <c r="B88" s="2" t="s">
        <v>554</v>
      </c>
      <c r="C88" s="2" t="s">
        <v>352</v>
      </c>
      <c r="D88" s="2"/>
      <c r="E88" s="2" t="s">
        <v>507</v>
      </c>
      <c r="F88" s="2" t="s">
        <v>114</v>
      </c>
      <c r="G88" s="2" t="s">
        <v>114</v>
      </c>
      <c r="H88" s="2" t="s">
        <v>108</v>
      </c>
      <c r="I88" s="2" t="n">
        <v>1976</v>
      </c>
      <c r="J88" s="2"/>
      <c r="K88" s="2" t="n">
        <v>1976</v>
      </c>
      <c r="L88" s="2" t="s">
        <v>78</v>
      </c>
      <c r="M88" s="2" t="s">
        <v>555</v>
      </c>
      <c r="N88" s="2"/>
      <c r="O88" s="2" t="s">
        <v>213</v>
      </c>
      <c r="P88" s="2" t="s">
        <v>80</v>
      </c>
      <c r="Q88" s="2"/>
      <c r="R88" s="2"/>
      <c r="S88" s="2" t="s">
        <v>166</v>
      </c>
      <c r="T88" s="2" t="s">
        <v>175</v>
      </c>
      <c r="U88" s="2" t="s">
        <v>556</v>
      </c>
      <c r="V88" s="2" t="n">
        <v>0</v>
      </c>
      <c r="W88" s="2" t="n">
        <v>0</v>
      </c>
      <c r="X88" s="2" t="n">
        <v>0</v>
      </c>
      <c r="Y88" s="2" t="n">
        <v>0</v>
      </c>
      <c r="Z88" s="2" t="n">
        <v>25.41295</v>
      </c>
      <c r="AA88" s="2" t="n">
        <v>-80.49802</v>
      </c>
      <c r="AB88" s="2" t="s">
        <v>510</v>
      </c>
      <c r="AC88" s="2" t="s">
        <v>557</v>
      </c>
      <c r="AD88" s="2" t="s">
        <v>558</v>
      </c>
    </row>
    <row r="89" customFormat="false" ht="57.45" hidden="false" customHeight="false" outlineLevel="0" collapsed="false">
      <c r="A89" s="2" t="s">
        <v>559</v>
      </c>
      <c r="B89" s="2" t="s">
        <v>560</v>
      </c>
      <c r="C89" s="2" t="s">
        <v>352</v>
      </c>
      <c r="D89" s="2"/>
      <c r="E89" s="2" t="s">
        <v>507</v>
      </c>
      <c r="F89" s="2" t="s">
        <v>150</v>
      </c>
      <c r="G89" s="2" t="s">
        <v>150</v>
      </c>
      <c r="H89" s="2" t="s">
        <v>108</v>
      </c>
      <c r="I89" s="2" t="n">
        <v>1988</v>
      </c>
      <c r="J89" s="2"/>
      <c r="K89" s="2" t="n">
        <v>1988</v>
      </c>
      <c r="L89" s="2" t="s">
        <v>78</v>
      </c>
      <c r="M89" s="2" t="s">
        <v>561</v>
      </c>
      <c r="N89" s="2" t="s">
        <v>269</v>
      </c>
      <c r="O89" s="2" t="s">
        <v>213</v>
      </c>
      <c r="P89" s="2" t="s">
        <v>271</v>
      </c>
      <c r="Q89" s="2" t="s">
        <v>81</v>
      </c>
      <c r="R89" s="2"/>
      <c r="S89" s="2" t="s">
        <v>166</v>
      </c>
      <c r="T89" s="2" t="s">
        <v>175</v>
      </c>
      <c r="U89" s="2" t="s">
        <v>562</v>
      </c>
      <c r="V89" s="2" t="n">
        <v>1</v>
      </c>
      <c r="W89" s="2" t="n">
        <v>1</v>
      </c>
      <c r="X89" s="2" t="n">
        <v>0</v>
      </c>
      <c r="Y89" s="2" t="n">
        <v>0</v>
      </c>
      <c r="Z89" s="2" t="n">
        <v>25.592</v>
      </c>
      <c r="AA89" s="2" t="n">
        <v>-80.338</v>
      </c>
      <c r="AB89" s="2" t="s">
        <v>66</v>
      </c>
      <c r="AC89" s="2" t="s">
        <v>563</v>
      </c>
      <c r="AD89" s="2" t="s">
        <v>564</v>
      </c>
    </row>
    <row r="90" customFormat="false" ht="57.45" hidden="false" customHeight="false" outlineLevel="0" collapsed="false">
      <c r="A90" s="2" t="s">
        <v>565</v>
      </c>
      <c r="B90" s="2" t="s">
        <v>566</v>
      </c>
      <c r="C90" s="2" t="s">
        <v>352</v>
      </c>
      <c r="D90" s="2"/>
      <c r="E90" s="2" t="s">
        <v>507</v>
      </c>
      <c r="F90" s="2" t="s">
        <v>107</v>
      </c>
      <c r="G90" s="2" t="s">
        <v>107</v>
      </c>
      <c r="H90" s="2" t="s">
        <v>108</v>
      </c>
      <c r="I90" s="2" t="n">
        <v>1990</v>
      </c>
      <c r="J90" s="2"/>
      <c r="K90" s="2" t="n">
        <v>1990</v>
      </c>
      <c r="L90" s="2" t="s">
        <v>78</v>
      </c>
      <c r="M90" s="2" t="s">
        <v>567</v>
      </c>
      <c r="N90" s="2" t="s">
        <v>269</v>
      </c>
      <c r="O90" s="2" t="s">
        <v>213</v>
      </c>
      <c r="P90" s="2" t="s">
        <v>271</v>
      </c>
      <c r="Q90" s="2" t="s">
        <v>81</v>
      </c>
      <c r="R90" s="2"/>
      <c r="S90" s="2" t="s">
        <v>166</v>
      </c>
      <c r="T90" s="2" t="s">
        <v>167</v>
      </c>
      <c r="U90" s="2" t="s">
        <v>568</v>
      </c>
      <c r="V90" s="2" t="n">
        <v>4</v>
      </c>
      <c r="W90" s="2" t="n">
        <v>4</v>
      </c>
      <c r="X90" s="2" t="n">
        <v>0.0084</v>
      </c>
      <c r="Y90" s="2" t="n">
        <v>0</v>
      </c>
      <c r="Z90" s="2" t="n">
        <v>25.47401</v>
      </c>
      <c r="AA90" s="2" t="n">
        <v>-80.47343</v>
      </c>
      <c r="AB90" s="2" t="s">
        <v>177</v>
      </c>
      <c r="AC90" s="2" t="s">
        <v>569</v>
      </c>
      <c r="AD90" s="2" t="s">
        <v>570</v>
      </c>
    </row>
    <row r="91" customFormat="false" ht="23.85" hidden="false" customHeight="false" outlineLevel="0" collapsed="false">
      <c r="A91" s="2" t="s">
        <v>571</v>
      </c>
      <c r="B91" s="2" t="s">
        <v>572</v>
      </c>
      <c r="C91" s="2" t="s">
        <v>352</v>
      </c>
      <c r="D91" s="2"/>
      <c r="E91" s="2" t="s">
        <v>507</v>
      </c>
      <c r="F91" s="2" t="s">
        <v>114</v>
      </c>
      <c r="G91" s="2" t="s">
        <v>114</v>
      </c>
      <c r="H91" s="2" t="s">
        <v>108</v>
      </c>
      <c r="I91" s="2" t="n">
        <v>1994</v>
      </c>
      <c r="J91" s="2"/>
      <c r="K91" s="2" t="n">
        <v>1994</v>
      </c>
      <c r="L91" s="2" t="s">
        <v>78</v>
      </c>
      <c r="M91" s="2" t="s">
        <v>573</v>
      </c>
      <c r="N91" s="2"/>
      <c r="O91" s="2" t="s">
        <v>213</v>
      </c>
      <c r="P91" s="2" t="s">
        <v>145</v>
      </c>
      <c r="Q91" s="2"/>
      <c r="R91" s="2"/>
      <c r="S91" s="2" t="s">
        <v>166</v>
      </c>
      <c r="T91" s="2" t="s">
        <v>167</v>
      </c>
      <c r="U91" s="2" t="s">
        <v>574</v>
      </c>
      <c r="V91" s="2" t="n">
        <v>1</v>
      </c>
      <c r="W91" s="2" t="n">
        <v>1</v>
      </c>
      <c r="X91" s="2" t="n">
        <v>0</v>
      </c>
      <c r="Y91" s="2" t="n">
        <v>0</v>
      </c>
      <c r="Z91" s="2" t="n">
        <v>25.444</v>
      </c>
      <c r="AA91" s="2" t="n">
        <v>-80.474</v>
      </c>
      <c r="AB91" s="2" t="s">
        <v>66</v>
      </c>
      <c r="AC91" s="2" t="s">
        <v>575</v>
      </c>
      <c r="AD91" s="2"/>
    </row>
    <row r="92" customFormat="false" ht="68.65" hidden="false" customHeight="false" outlineLevel="0" collapsed="false">
      <c r="A92" s="2" t="s">
        <v>576</v>
      </c>
      <c r="B92" s="2" t="s">
        <v>577</v>
      </c>
      <c r="C92" s="2" t="s">
        <v>352</v>
      </c>
      <c r="D92" s="2"/>
      <c r="E92" s="2" t="s">
        <v>507</v>
      </c>
      <c r="F92" s="2" t="s">
        <v>107</v>
      </c>
      <c r="G92" s="2" t="s">
        <v>107</v>
      </c>
      <c r="H92" s="2" t="s">
        <v>108</v>
      </c>
      <c r="I92" s="2" t="n">
        <v>1995</v>
      </c>
      <c r="J92" s="2"/>
      <c r="K92" s="2" t="n">
        <v>1995</v>
      </c>
      <c r="L92" s="2" t="s">
        <v>78</v>
      </c>
      <c r="M92" s="2" t="s">
        <v>578</v>
      </c>
      <c r="N92" s="2" t="s">
        <v>195</v>
      </c>
      <c r="O92" s="2" t="s">
        <v>213</v>
      </c>
      <c r="P92" s="2" t="s">
        <v>145</v>
      </c>
      <c r="Q92" s="2"/>
      <c r="R92" s="2" t="s">
        <v>81</v>
      </c>
      <c r="S92" s="2" t="s">
        <v>166</v>
      </c>
      <c r="T92" s="2" t="s">
        <v>175</v>
      </c>
      <c r="U92" s="2" t="s">
        <v>579</v>
      </c>
      <c r="V92" s="2" t="n">
        <v>5</v>
      </c>
      <c r="W92" s="2" t="n">
        <v>5</v>
      </c>
      <c r="X92" s="2" t="n">
        <v>0.0274</v>
      </c>
      <c r="Y92" s="2" t="n">
        <v>0.0002</v>
      </c>
      <c r="Z92" s="2" t="n">
        <v>25.45175</v>
      </c>
      <c r="AA92" s="2" t="n">
        <v>-80.40943</v>
      </c>
      <c r="AB92" s="2" t="s">
        <v>177</v>
      </c>
      <c r="AC92" s="2" t="s">
        <v>580</v>
      </c>
      <c r="AD92" s="2" t="s">
        <v>581</v>
      </c>
    </row>
    <row r="93" customFormat="false" ht="57.45" hidden="false" customHeight="false" outlineLevel="0" collapsed="false">
      <c r="A93" s="2" t="s">
        <v>582</v>
      </c>
      <c r="B93" s="2" t="s">
        <v>583</v>
      </c>
      <c r="C93" s="2" t="s">
        <v>352</v>
      </c>
      <c r="D93" s="2"/>
      <c r="E93" s="2" t="s">
        <v>507</v>
      </c>
      <c r="F93" s="2" t="s">
        <v>97</v>
      </c>
      <c r="G93" s="2" t="s">
        <v>97</v>
      </c>
      <c r="H93" s="2" t="s">
        <v>87</v>
      </c>
      <c r="I93" s="2" t="n">
        <v>1997</v>
      </c>
      <c r="J93" s="2" t="n">
        <v>2017</v>
      </c>
      <c r="K93" s="2" t="n">
        <v>1997</v>
      </c>
      <c r="L93" s="2" t="s">
        <v>78</v>
      </c>
      <c r="M93" s="2" t="s">
        <v>584</v>
      </c>
      <c r="N93" s="2"/>
      <c r="O93" s="2" t="s">
        <v>585</v>
      </c>
      <c r="P93" s="2" t="s">
        <v>145</v>
      </c>
      <c r="Q93" s="2"/>
      <c r="R93" s="2"/>
      <c r="S93" s="2" t="s">
        <v>166</v>
      </c>
      <c r="T93" s="2" t="s">
        <v>175</v>
      </c>
      <c r="U93" s="2" t="s">
        <v>586</v>
      </c>
      <c r="V93" s="2" t="n">
        <v>0</v>
      </c>
      <c r="W93" s="2" t="n">
        <v>0</v>
      </c>
      <c r="X93" s="2" t="n">
        <v>0</v>
      </c>
      <c r="Y93" s="2" t="n">
        <v>0</v>
      </c>
      <c r="Z93" s="2" t="n">
        <v>25.51</v>
      </c>
      <c r="AA93" s="2" t="n">
        <v>-80.392</v>
      </c>
      <c r="AB93" s="2" t="s">
        <v>66</v>
      </c>
      <c r="AC93" s="2" t="s">
        <v>587</v>
      </c>
      <c r="AD93" s="2" t="s">
        <v>588</v>
      </c>
    </row>
    <row r="94" customFormat="false" ht="46.25" hidden="false" customHeight="false" outlineLevel="0" collapsed="false">
      <c r="A94" s="2" t="s">
        <v>589</v>
      </c>
      <c r="B94" s="2" t="s">
        <v>590</v>
      </c>
      <c r="C94" s="2" t="s">
        <v>352</v>
      </c>
      <c r="D94" s="2"/>
      <c r="E94" s="2" t="s">
        <v>507</v>
      </c>
      <c r="F94" s="2" t="s">
        <v>93</v>
      </c>
      <c r="G94" s="2" t="s">
        <v>93</v>
      </c>
      <c r="H94" s="2" t="s">
        <v>77</v>
      </c>
      <c r="I94" s="2" t="n">
        <v>2001</v>
      </c>
      <c r="J94" s="2"/>
      <c r="K94" s="2" t="n">
        <v>2001</v>
      </c>
      <c r="L94" s="2" t="s">
        <v>78</v>
      </c>
      <c r="M94" s="2" t="s">
        <v>591</v>
      </c>
      <c r="N94" s="2"/>
      <c r="O94" s="2" t="s">
        <v>213</v>
      </c>
      <c r="P94" s="2" t="s">
        <v>145</v>
      </c>
      <c r="Q94" s="2"/>
      <c r="R94" s="2"/>
      <c r="S94" s="2" t="s">
        <v>166</v>
      </c>
      <c r="T94" s="2" t="s">
        <v>167</v>
      </c>
      <c r="U94" s="2" t="s">
        <v>592</v>
      </c>
      <c r="V94" s="2" t="n">
        <v>1</v>
      </c>
      <c r="W94" s="2" t="n">
        <v>1</v>
      </c>
      <c r="X94" s="2" t="n">
        <v>0</v>
      </c>
      <c r="Y94" s="2" t="n">
        <v>0</v>
      </c>
      <c r="Z94" s="2" t="n">
        <v>25.6299</v>
      </c>
      <c r="AA94" s="2" t="n">
        <v>-80.34585</v>
      </c>
      <c r="AB94" s="2" t="s">
        <v>177</v>
      </c>
      <c r="AC94" s="2" t="s">
        <v>593</v>
      </c>
      <c r="AD94" s="2" t="s">
        <v>594</v>
      </c>
    </row>
    <row r="95" customFormat="false" ht="35.05" hidden="false" customHeight="false" outlineLevel="0" collapsed="false">
      <c r="A95" s="2" t="s">
        <v>595</v>
      </c>
      <c r="B95" s="2" t="s">
        <v>596</v>
      </c>
      <c r="C95" s="2" t="s">
        <v>352</v>
      </c>
      <c r="D95" s="2"/>
      <c r="E95" s="2" t="s">
        <v>507</v>
      </c>
      <c r="F95" s="2" t="s">
        <v>107</v>
      </c>
      <c r="G95" s="2" t="s">
        <v>107</v>
      </c>
      <c r="H95" s="2" t="s">
        <v>108</v>
      </c>
      <c r="I95" s="2" t="n">
        <v>2019</v>
      </c>
      <c r="J95" s="2"/>
      <c r="K95" s="2" t="n">
        <v>2019</v>
      </c>
      <c r="L95" s="2" t="s">
        <v>78</v>
      </c>
      <c r="M95" s="2" t="s">
        <v>597</v>
      </c>
      <c r="N95" s="2" t="s">
        <v>195</v>
      </c>
      <c r="O95" s="2" t="s">
        <v>213</v>
      </c>
      <c r="P95" s="2" t="s">
        <v>145</v>
      </c>
      <c r="Q95" s="2"/>
      <c r="R95" s="2"/>
      <c r="S95" s="2" t="s">
        <v>166</v>
      </c>
      <c r="T95" s="2" t="s">
        <v>167</v>
      </c>
      <c r="U95" s="2" t="s">
        <v>598</v>
      </c>
      <c r="V95" s="2" t="n">
        <v>1</v>
      </c>
      <c r="W95" s="2" t="n">
        <v>1</v>
      </c>
      <c r="X95" s="2" t="n">
        <v>0</v>
      </c>
      <c r="Y95" s="2" t="n">
        <v>0</v>
      </c>
      <c r="Z95" s="2" t="n">
        <v>25.469</v>
      </c>
      <c r="AA95" s="2" t="n">
        <v>-80.477</v>
      </c>
      <c r="AB95" s="2" t="s">
        <v>66</v>
      </c>
      <c r="AC95" s="2" t="s">
        <v>599</v>
      </c>
      <c r="AD95" s="2" t="s">
        <v>600</v>
      </c>
    </row>
    <row r="96" customFormat="false" ht="91" hidden="false" customHeight="false" outlineLevel="0" collapsed="false">
      <c r="A96" s="2" t="s">
        <v>601</v>
      </c>
      <c r="B96" s="2" t="s">
        <v>602</v>
      </c>
      <c r="C96" s="2" t="s">
        <v>352</v>
      </c>
      <c r="D96" s="2"/>
      <c r="E96" s="2" t="s">
        <v>507</v>
      </c>
      <c r="F96" s="2" t="s">
        <v>97</v>
      </c>
      <c r="G96" s="2" t="s">
        <v>97</v>
      </c>
      <c r="H96" s="2" t="s">
        <v>87</v>
      </c>
      <c r="I96" s="2" t="n">
        <v>2020</v>
      </c>
      <c r="J96" s="2"/>
      <c r="K96" s="2" t="n">
        <v>2020</v>
      </c>
      <c r="L96" s="2" t="s">
        <v>78</v>
      </c>
      <c r="M96" s="2" t="s">
        <v>603</v>
      </c>
      <c r="N96" s="2"/>
      <c r="O96" s="2" t="s">
        <v>604</v>
      </c>
      <c r="P96" s="2" t="s">
        <v>145</v>
      </c>
      <c r="Q96" s="2"/>
      <c r="R96" s="2"/>
      <c r="S96" s="2" t="s">
        <v>166</v>
      </c>
      <c r="T96" s="2" t="s">
        <v>167</v>
      </c>
      <c r="U96" s="2" t="s">
        <v>605</v>
      </c>
      <c r="V96" s="2" t="n">
        <v>3</v>
      </c>
      <c r="W96" s="2" t="n">
        <v>3</v>
      </c>
      <c r="X96" s="2" t="n">
        <v>0.0045</v>
      </c>
      <c r="Y96" s="2" t="n">
        <v>0</v>
      </c>
      <c r="Z96" s="2" t="n">
        <v>25.525</v>
      </c>
      <c r="AA96" s="2" t="n">
        <v>-80.41</v>
      </c>
      <c r="AB96" s="2" t="s">
        <v>66</v>
      </c>
      <c r="AC96" s="2" t="s">
        <v>606</v>
      </c>
      <c r="AD96" s="2" t="s">
        <v>607</v>
      </c>
    </row>
    <row r="97" customFormat="false" ht="46.25" hidden="false" customHeight="false" outlineLevel="0" collapsed="false">
      <c r="A97" s="2" t="s">
        <v>608</v>
      </c>
      <c r="B97" s="2" t="s">
        <v>609</v>
      </c>
      <c r="C97" s="2" t="s">
        <v>610</v>
      </c>
      <c r="D97" s="2"/>
      <c r="E97" s="2" t="s">
        <v>611</v>
      </c>
      <c r="F97" s="2" t="s">
        <v>156</v>
      </c>
      <c r="G97" s="2" t="s">
        <v>156</v>
      </c>
      <c r="H97" s="2" t="s">
        <v>108</v>
      </c>
      <c r="I97" s="2" t="n">
        <v>1895</v>
      </c>
      <c r="J97" s="2"/>
      <c r="K97" s="2" t="n">
        <v>1895</v>
      </c>
      <c r="L97" s="2" t="s">
        <v>78</v>
      </c>
      <c r="M97" s="2" t="s">
        <v>612</v>
      </c>
      <c r="N97" s="2"/>
      <c r="O97" s="2" t="s">
        <v>196</v>
      </c>
      <c r="P97" s="2" t="s">
        <v>80</v>
      </c>
      <c r="Q97" s="2"/>
      <c r="R97" s="2"/>
      <c r="S97" s="2" t="s">
        <v>166</v>
      </c>
      <c r="T97" s="2" t="s">
        <v>175</v>
      </c>
      <c r="U97" s="2" t="s">
        <v>613</v>
      </c>
      <c r="V97" s="2" t="n">
        <v>0</v>
      </c>
      <c r="W97" s="2" t="n">
        <v>0</v>
      </c>
      <c r="X97" s="2" t="n">
        <v>0</v>
      </c>
      <c r="Y97" s="2" t="n">
        <v>0</v>
      </c>
      <c r="Z97" s="2" t="n">
        <v>25.60265</v>
      </c>
      <c r="AA97" s="2" t="n">
        <v>-80.31421</v>
      </c>
      <c r="AB97" s="2" t="s">
        <v>614</v>
      </c>
      <c r="AC97" s="2" t="s">
        <v>615</v>
      </c>
      <c r="AD97" s="2" t="s">
        <v>616</v>
      </c>
    </row>
    <row r="98" customFormat="false" ht="46.25" hidden="false" customHeight="false" outlineLevel="0" collapsed="false">
      <c r="A98" s="2" t="s">
        <v>617</v>
      </c>
      <c r="B98" s="2" t="s">
        <v>618</v>
      </c>
      <c r="C98" s="2" t="s">
        <v>610</v>
      </c>
      <c r="D98" s="2"/>
      <c r="E98" s="2" t="s">
        <v>611</v>
      </c>
      <c r="F98" s="2" t="s">
        <v>226</v>
      </c>
      <c r="G98" s="2" t="s">
        <v>69</v>
      </c>
      <c r="H98" s="2" t="s">
        <v>71</v>
      </c>
      <c r="I98" s="2" t="n">
        <v>1904</v>
      </c>
      <c r="J98" s="2" t="n">
        <v>1989</v>
      </c>
      <c r="K98" s="2" t="n">
        <v>1904</v>
      </c>
      <c r="L98" s="2" t="s">
        <v>78</v>
      </c>
      <c r="M98" s="2" t="s">
        <v>619</v>
      </c>
      <c r="N98" s="2"/>
      <c r="O98" s="2" t="s">
        <v>620</v>
      </c>
      <c r="P98" s="2" t="s">
        <v>80</v>
      </c>
      <c r="Q98" s="2"/>
      <c r="R98" s="2"/>
      <c r="S98" s="2" t="s">
        <v>166</v>
      </c>
      <c r="T98" s="2" t="s">
        <v>167</v>
      </c>
      <c r="U98" s="2" t="s">
        <v>621</v>
      </c>
      <c r="V98" s="2" t="n">
        <v>11</v>
      </c>
      <c r="W98" s="2" t="n">
        <v>11</v>
      </c>
      <c r="X98" s="2" t="n">
        <v>0.0844</v>
      </c>
      <c r="Y98" s="2" t="n">
        <v>0.0007</v>
      </c>
      <c r="Z98" s="2" t="n">
        <v>25.55371</v>
      </c>
      <c r="AA98" s="2" t="n">
        <v>-80.38283</v>
      </c>
      <c r="AB98" s="2" t="s">
        <v>614</v>
      </c>
      <c r="AC98" s="2" t="s">
        <v>622</v>
      </c>
      <c r="AD98" s="2"/>
    </row>
    <row r="99" customFormat="false" ht="46.25" hidden="false" customHeight="false" outlineLevel="0" collapsed="false">
      <c r="A99" s="2" t="s">
        <v>623</v>
      </c>
      <c r="B99" s="2" t="s">
        <v>624</v>
      </c>
      <c r="C99" s="2" t="s">
        <v>610</v>
      </c>
      <c r="D99" s="2"/>
      <c r="E99" s="2" t="s">
        <v>611</v>
      </c>
      <c r="F99" s="2" t="s">
        <v>226</v>
      </c>
      <c r="G99" s="2" t="s">
        <v>69</v>
      </c>
      <c r="H99" s="2" t="s">
        <v>71</v>
      </c>
      <c r="I99" s="2" t="n">
        <v>1926</v>
      </c>
      <c r="J99" s="2"/>
      <c r="K99" s="2" t="n">
        <v>1926</v>
      </c>
      <c r="L99" s="2" t="s">
        <v>78</v>
      </c>
      <c r="M99" s="2" t="s">
        <v>625</v>
      </c>
      <c r="N99" s="2"/>
      <c r="O99" s="2" t="s">
        <v>196</v>
      </c>
      <c r="P99" s="2" t="s">
        <v>80</v>
      </c>
      <c r="Q99" s="2"/>
      <c r="R99" s="2"/>
      <c r="S99" s="2" t="s">
        <v>166</v>
      </c>
      <c r="T99" s="2" t="s">
        <v>167</v>
      </c>
      <c r="U99" s="2" t="s">
        <v>626</v>
      </c>
      <c r="V99" s="2" t="n">
        <v>10</v>
      </c>
      <c r="W99" s="2" t="n">
        <v>10</v>
      </c>
      <c r="X99" s="2" t="n">
        <v>0.059</v>
      </c>
      <c r="Y99" s="2" t="n">
        <v>0</v>
      </c>
      <c r="Z99" s="2" t="n">
        <v>25.53245</v>
      </c>
      <c r="AA99" s="2" t="n">
        <v>-80.41485</v>
      </c>
      <c r="AB99" s="2" t="s">
        <v>614</v>
      </c>
      <c r="AC99" s="2" t="s">
        <v>627</v>
      </c>
      <c r="AD99" s="2"/>
    </row>
    <row r="100" customFormat="false" ht="46.25" hidden="false" customHeight="false" outlineLevel="0" collapsed="false">
      <c r="A100" s="2" t="s">
        <v>628</v>
      </c>
      <c r="B100" s="2" t="s">
        <v>629</v>
      </c>
      <c r="C100" s="2" t="s">
        <v>610</v>
      </c>
      <c r="D100" s="2"/>
      <c r="E100" s="2" t="s">
        <v>611</v>
      </c>
      <c r="F100" s="2" t="s">
        <v>114</v>
      </c>
      <c r="G100" s="2" t="s">
        <v>114</v>
      </c>
      <c r="H100" s="2" t="s">
        <v>108</v>
      </c>
      <c r="I100" s="2" t="n">
        <v>1928</v>
      </c>
      <c r="J100" s="2"/>
      <c r="K100" s="2" t="n">
        <v>1928</v>
      </c>
      <c r="L100" s="2" t="s">
        <v>78</v>
      </c>
      <c r="M100" s="2" t="s">
        <v>630</v>
      </c>
      <c r="N100" s="2"/>
      <c r="O100" s="2" t="s">
        <v>196</v>
      </c>
      <c r="P100" s="2" t="s">
        <v>80</v>
      </c>
      <c r="Q100" s="2"/>
      <c r="R100" s="2"/>
      <c r="S100" s="2" t="s">
        <v>166</v>
      </c>
      <c r="T100" s="2" t="s">
        <v>175</v>
      </c>
      <c r="U100" s="2" t="s">
        <v>631</v>
      </c>
      <c r="V100" s="2" t="n">
        <v>0</v>
      </c>
      <c r="W100" s="2" t="n">
        <v>0</v>
      </c>
      <c r="X100" s="2" t="n">
        <v>0</v>
      </c>
      <c r="Y100" s="2" t="n">
        <v>0</v>
      </c>
      <c r="Z100" s="2" t="n">
        <v>25.43</v>
      </c>
      <c r="AA100" s="2" t="n">
        <v>-80.45</v>
      </c>
      <c r="AB100" s="2" t="s">
        <v>66</v>
      </c>
      <c r="AC100" s="2" t="s">
        <v>632</v>
      </c>
      <c r="AD100" s="2"/>
    </row>
    <row r="101" customFormat="false" ht="46.25" hidden="false" customHeight="false" outlineLevel="0" collapsed="false">
      <c r="A101" s="2" t="s">
        <v>633</v>
      </c>
      <c r="B101" s="2" t="s">
        <v>634</v>
      </c>
      <c r="C101" s="2" t="s">
        <v>610</v>
      </c>
      <c r="D101" s="2"/>
      <c r="E101" s="2" t="s">
        <v>611</v>
      </c>
      <c r="F101" s="2" t="s">
        <v>76</v>
      </c>
      <c r="G101" s="2" t="s">
        <v>75</v>
      </c>
      <c r="H101" s="2" t="s">
        <v>77</v>
      </c>
      <c r="I101" s="2" t="n">
        <v>1945</v>
      </c>
      <c r="J101" s="2"/>
      <c r="K101" s="2" t="n">
        <v>1945</v>
      </c>
      <c r="L101" s="2" t="s">
        <v>78</v>
      </c>
      <c r="M101" s="2" t="s">
        <v>635</v>
      </c>
      <c r="N101" s="2"/>
      <c r="O101" s="2" t="s">
        <v>196</v>
      </c>
      <c r="P101" s="2" t="s">
        <v>80</v>
      </c>
      <c r="Q101" s="2"/>
      <c r="R101" s="2" t="s">
        <v>81</v>
      </c>
      <c r="S101" s="2" t="s">
        <v>166</v>
      </c>
      <c r="T101" s="2" t="s">
        <v>175</v>
      </c>
      <c r="U101" s="2" t="s">
        <v>636</v>
      </c>
      <c r="V101" s="2" t="n">
        <v>8</v>
      </c>
      <c r="W101" s="2" t="n">
        <v>8</v>
      </c>
      <c r="X101" s="2" t="n">
        <v>0.0386</v>
      </c>
      <c r="Y101" s="2" t="n">
        <v>0.0002</v>
      </c>
      <c r="Z101" s="2" t="n">
        <v>25.57062</v>
      </c>
      <c r="AA101" s="2" t="n">
        <v>-80.47825</v>
      </c>
      <c r="AB101" s="2" t="s">
        <v>614</v>
      </c>
      <c r="AC101" s="2" t="s">
        <v>637</v>
      </c>
      <c r="AD101" s="2" t="s">
        <v>638</v>
      </c>
    </row>
    <row r="102" customFormat="false" ht="57.45" hidden="false" customHeight="false" outlineLevel="0" collapsed="false">
      <c r="A102" s="2" t="s">
        <v>639</v>
      </c>
      <c r="B102" s="2" t="s">
        <v>640</v>
      </c>
      <c r="C102" s="2" t="s">
        <v>163</v>
      </c>
      <c r="D102" s="2"/>
      <c r="E102" s="2" t="s">
        <v>611</v>
      </c>
      <c r="F102" s="2" t="s">
        <v>76</v>
      </c>
      <c r="G102" s="2" t="s">
        <v>75</v>
      </c>
      <c r="H102" s="2" t="s">
        <v>77</v>
      </c>
      <c r="I102" s="2" t="n">
        <v>1963</v>
      </c>
      <c r="J102" s="2"/>
      <c r="K102" s="2" t="n">
        <v>1963</v>
      </c>
      <c r="L102" s="2" t="s">
        <v>78</v>
      </c>
      <c r="M102" s="2" t="s">
        <v>641</v>
      </c>
      <c r="N102" s="2"/>
      <c r="O102" s="2" t="s">
        <v>213</v>
      </c>
      <c r="P102" s="2" t="s">
        <v>80</v>
      </c>
      <c r="Q102" s="2"/>
      <c r="R102" s="2"/>
      <c r="S102" s="2" t="s">
        <v>166</v>
      </c>
      <c r="T102" s="2" t="s">
        <v>167</v>
      </c>
      <c r="U102" s="2" t="s">
        <v>642</v>
      </c>
      <c r="V102" s="2" t="n">
        <v>2</v>
      </c>
      <c r="W102" s="2" t="n">
        <v>1</v>
      </c>
      <c r="X102" s="2" t="n">
        <v>0</v>
      </c>
      <c r="Y102" s="2" t="n">
        <v>0</v>
      </c>
      <c r="Z102" s="2" t="n">
        <v>25.4988</v>
      </c>
      <c r="AA102" s="2" t="n">
        <v>-80.5545</v>
      </c>
      <c r="AB102" s="2" t="s">
        <v>177</v>
      </c>
      <c r="AC102" s="2" t="s">
        <v>643</v>
      </c>
      <c r="AD102" s="2" t="s">
        <v>644</v>
      </c>
    </row>
    <row r="103" customFormat="false" ht="23.85" hidden="false" customHeight="false" outlineLevel="0" collapsed="false">
      <c r="A103" s="2" t="s">
        <v>645</v>
      </c>
      <c r="B103" s="2" t="s">
        <v>646</v>
      </c>
      <c r="C103" s="2" t="s">
        <v>647</v>
      </c>
      <c r="D103" s="2"/>
      <c r="E103" s="2" t="s">
        <v>611</v>
      </c>
      <c r="F103" s="2" t="s">
        <v>60</v>
      </c>
      <c r="G103" s="2" t="s">
        <v>60</v>
      </c>
      <c r="H103" s="2" t="s">
        <v>63</v>
      </c>
      <c r="I103" s="2" t="n">
        <v>1964</v>
      </c>
      <c r="J103" s="2"/>
      <c r="K103" s="2" t="n">
        <v>1964</v>
      </c>
      <c r="L103" s="2" t="s">
        <v>78</v>
      </c>
      <c r="M103" s="2" t="s">
        <v>648</v>
      </c>
      <c r="N103" s="2"/>
      <c r="O103" s="2" t="s">
        <v>79</v>
      </c>
      <c r="P103" s="2" t="s">
        <v>80</v>
      </c>
      <c r="Q103" s="2"/>
      <c r="R103" s="2"/>
      <c r="S103" s="2" t="s">
        <v>166</v>
      </c>
      <c r="T103" s="2" t="s">
        <v>167</v>
      </c>
      <c r="U103" s="2" t="s">
        <v>649</v>
      </c>
      <c r="V103" s="2" t="n">
        <v>1</v>
      </c>
      <c r="W103" s="2" t="n">
        <v>1</v>
      </c>
      <c r="X103" s="2" t="n">
        <v>0</v>
      </c>
      <c r="Y103" s="2" t="n">
        <v>0</v>
      </c>
      <c r="Z103" s="2" t="n">
        <v>25.685</v>
      </c>
      <c r="AA103" s="2" t="n">
        <v>-80.21</v>
      </c>
      <c r="AB103" s="2" t="s">
        <v>246</v>
      </c>
      <c r="AC103" s="2" t="s">
        <v>650</v>
      </c>
      <c r="AD103" s="2"/>
    </row>
    <row r="104" customFormat="false" ht="35.05" hidden="false" customHeight="false" outlineLevel="0" collapsed="false">
      <c r="A104" s="2" t="s">
        <v>651</v>
      </c>
      <c r="B104" s="2" t="s">
        <v>652</v>
      </c>
      <c r="C104" s="2" t="s">
        <v>647</v>
      </c>
      <c r="D104" s="2"/>
      <c r="E104" s="2" t="s">
        <v>611</v>
      </c>
      <c r="F104" s="2" t="s">
        <v>60</v>
      </c>
      <c r="G104" s="2" t="s">
        <v>60</v>
      </c>
      <c r="H104" s="2" t="s">
        <v>63</v>
      </c>
      <c r="I104" s="2" t="n">
        <v>1969</v>
      </c>
      <c r="J104" s="2"/>
      <c r="K104" s="2" t="n">
        <v>1969</v>
      </c>
      <c r="L104" s="2" t="s">
        <v>78</v>
      </c>
      <c r="M104" s="2" t="s">
        <v>653</v>
      </c>
      <c r="N104" s="2"/>
      <c r="O104" s="2" t="s">
        <v>79</v>
      </c>
      <c r="P104" s="2" t="s">
        <v>80</v>
      </c>
      <c r="Q104" s="2"/>
      <c r="R104" s="2"/>
      <c r="S104" s="2" t="s">
        <v>166</v>
      </c>
      <c r="T104" s="2" t="s">
        <v>167</v>
      </c>
      <c r="U104" s="2" t="s">
        <v>654</v>
      </c>
      <c r="V104" s="2" t="n">
        <v>4</v>
      </c>
      <c r="W104" s="2" t="n">
        <v>4</v>
      </c>
      <c r="X104" s="2" t="n">
        <v>0.0044</v>
      </c>
      <c r="Y104" s="2" t="n">
        <v>0.0011</v>
      </c>
      <c r="Z104" s="2" t="n">
        <v>25.685</v>
      </c>
      <c r="AA104" s="2" t="n">
        <v>-80.21</v>
      </c>
      <c r="AB104" s="2" t="s">
        <v>246</v>
      </c>
      <c r="AC104" s="2" t="s">
        <v>655</v>
      </c>
      <c r="AD104" s="2" t="s">
        <v>656</v>
      </c>
    </row>
    <row r="105" customFormat="false" ht="46.25" hidden="false" customHeight="false" outlineLevel="0" collapsed="false">
      <c r="A105" s="2" t="s">
        <v>657</v>
      </c>
      <c r="B105" s="2" t="s">
        <v>658</v>
      </c>
      <c r="C105" s="2" t="s">
        <v>610</v>
      </c>
      <c r="D105" s="2"/>
      <c r="E105" s="2" t="s">
        <v>611</v>
      </c>
      <c r="F105" s="2" t="s">
        <v>226</v>
      </c>
      <c r="G105" s="2" t="s">
        <v>69</v>
      </c>
      <c r="H105" s="2" t="s">
        <v>71</v>
      </c>
      <c r="I105" s="2" t="n">
        <v>1973</v>
      </c>
      <c r="J105" s="2"/>
      <c r="K105" s="2" t="n">
        <v>1973</v>
      </c>
      <c r="L105" s="2" t="s">
        <v>78</v>
      </c>
      <c r="M105" s="2" t="s">
        <v>659</v>
      </c>
      <c r="N105" s="2"/>
      <c r="O105" s="2" t="s">
        <v>196</v>
      </c>
      <c r="P105" s="2" t="s">
        <v>80</v>
      </c>
      <c r="Q105" s="2"/>
      <c r="R105" s="2" t="s">
        <v>81</v>
      </c>
      <c r="S105" s="2" t="s">
        <v>166</v>
      </c>
      <c r="T105" s="2" t="s">
        <v>175</v>
      </c>
      <c r="U105" s="2" t="s">
        <v>660</v>
      </c>
      <c r="V105" s="2" t="n">
        <v>6</v>
      </c>
      <c r="W105" s="2" t="n">
        <v>6</v>
      </c>
      <c r="X105" s="2" t="n">
        <v>0.0377</v>
      </c>
      <c r="Y105" s="2" t="n">
        <v>0</v>
      </c>
      <c r="Z105" s="2" t="n">
        <v>25.52611</v>
      </c>
      <c r="AA105" s="2" t="n">
        <v>-80.39761</v>
      </c>
      <c r="AB105" s="2" t="s">
        <v>614</v>
      </c>
      <c r="AC105" s="2" t="s">
        <v>661</v>
      </c>
      <c r="AD105" s="2" t="s">
        <v>662</v>
      </c>
    </row>
    <row r="106" customFormat="false" ht="57.45" hidden="false" customHeight="false" outlineLevel="0" collapsed="false">
      <c r="A106" s="2" t="s">
        <v>663</v>
      </c>
      <c r="B106" s="2" t="s">
        <v>664</v>
      </c>
      <c r="C106" s="2" t="s">
        <v>610</v>
      </c>
      <c r="D106" s="2"/>
      <c r="E106" s="2" t="s">
        <v>611</v>
      </c>
      <c r="F106" s="2" t="s">
        <v>107</v>
      </c>
      <c r="G106" s="2" t="s">
        <v>107</v>
      </c>
      <c r="H106" s="2" t="s">
        <v>108</v>
      </c>
      <c r="I106" s="2" t="n">
        <v>1973</v>
      </c>
      <c r="J106" s="2"/>
      <c r="K106" s="2" t="n">
        <v>1973</v>
      </c>
      <c r="L106" s="2" t="s">
        <v>78</v>
      </c>
      <c r="M106" s="2" t="s">
        <v>665</v>
      </c>
      <c r="N106" s="2"/>
      <c r="O106" s="2" t="s">
        <v>196</v>
      </c>
      <c r="P106" s="2" t="s">
        <v>80</v>
      </c>
      <c r="Q106" s="2"/>
      <c r="R106" s="2"/>
      <c r="S106" s="2" t="s">
        <v>166</v>
      </c>
      <c r="T106" s="2" t="s">
        <v>167</v>
      </c>
      <c r="U106" s="2" t="s">
        <v>666</v>
      </c>
      <c r="V106" s="2" t="n">
        <v>3</v>
      </c>
      <c r="W106" s="2" t="n">
        <v>3</v>
      </c>
      <c r="X106" s="2" t="n">
        <v>0.0069</v>
      </c>
      <c r="Y106" s="2" t="n">
        <v>0</v>
      </c>
      <c r="Z106" s="2" t="n">
        <v>25.4777</v>
      </c>
      <c r="AA106" s="2" t="n">
        <v>-80.4176</v>
      </c>
      <c r="AB106" s="2" t="s">
        <v>614</v>
      </c>
      <c r="AC106" s="2" t="s">
        <v>667</v>
      </c>
      <c r="AD106" s="2"/>
    </row>
    <row r="107" customFormat="false" ht="46.25" hidden="false" customHeight="false" outlineLevel="0" collapsed="false">
      <c r="A107" s="2" t="s">
        <v>668</v>
      </c>
      <c r="B107" s="2" t="s">
        <v>669</v>
      </c>
      <c r="C107" s="2" t="s">
        <v>610</v>
      </c>
      <c r="D107" s="2"/>
      <c r="E107" s="2" t="s">
        <v>611</v>
      </c>
      <c r="F107" s="2" t="s">
        <v>150</v>
      </c>
      <c r="G107" s="2" t="s">
        <v>150</v>
      </c>
      <c r="H107" s="2" t="s">
        <v>108</v>
      </c>
      <c r="I107" s="2" t="n">
        <v>1983</v>
      </c>
      <c r="J107" s="2"/>
      <c r="K107" s="2" t="n">
        <v>1983</v>
      </c>
      <c r="L107" s="2" t="s">
        <v>78</v>
      </c>
      <c r="M107" s="2" t="s">
        <v>670</v>
      </c>
      <c r="N107" s="2"/>
      <c r="O107" s="2" t="s">
        <v>196</v>
      </c>
      <c r="P107" s="2" t="s">
        <v>80</v>
      </c>
      <c r="Q107" s="2"/>
      <c r="R107" s="2"/>
      <c r="S107" s="2" t="s">
        <v>166</v>
      </c>
      <c r="T107" s="2" t="s">
        <v>175</v>
      </c>
      <c r="U107" s="2" t="s">
        <v>671</v>
      </c>
      <c r="V107" s="2" t="n">
        <v>2</v>
      </c>
      <c r="W107" s="2" t="n">
        <v>2</v>
      </c>
      <c r="X107" s="2" t="n">
        <v>0.0036</v>
      </c>
      <c r="Y107" s="2" t="n">
        <v>0</v>
      </c>
      <c r="Z107" s="2" t="n">
        <v>25.6341</v>
      </c>
      <c r="AA107" s="2" t="n">
        <v>-80.3491</v>
      </c>
      <c r="AB107" s="2" t="s">
        <v>66</v>
      </c>
      <c r="AC107" s="2" t="s">
        <v>672</v>
      </c>
      <c r="AD107" s="2" t="s">
        <v>673</v>
      </c>
    </row>
    <row r="108" customFormat="false" ht="35.05" hidden="false" customHeight="false" outlineLevel="0" collapsed="false">
      <c r="A108" s="2" t="s">
        <v>674</v>
      </c>
      <c r="B108" s="2" t="s">
        <v>675</v>
      </c>
      <c r="C108" s="2" t="s">
        <v>250</v>
      </c>
      <c r="D108" s="2"/>
      <c r="E108" s="2" t="s">
        <v>611</v>
      </c>
      <c r="F108" s="2" t="s">
        <v>60</v>
      </c>
      <c r="G108" s="2" t="s">
        <v>60</v>
      </c>
      <c r="H108" s="2" t="s">
        <v>63</v>
      </c>
      <c r="I108" s="2" t="n">
        <v>1984</v>
      </c>
      <c r="J108" s="2"/>
      <c r="K108" s="2" t="n">
        <v>1984</v>
      </c>
      <c r="L108" s="2" t="s">
        <v>78</v>
      </c>
      <c r="M108" s="2" t="s">
        <v>676</v>
      </c>
      <c r="N108" s="2"/>
      <c r="O108" s="2" t="s">
        <v>213</v>
      </c>
      <c r="P108" s="2" t="s">
        <v>80</v>
      </c>
      <c r="Q108" s="2"/>
      <c r="R108" s="2"/>
      <c r="S108" s="2" t="s">
        <v>166</v>
      </c>
      <c r="T108" s="2" t="s">
        <v>175</v>
      </c>
      <c r="U108" s="2" t="s">
        <v>677</v>
      </c>
      <c r="V108" s="2" t="n">
        <v>3</v>
      </c>
      <c r="W108" s="2" t="n">
        <v>3</v>
      </c>
      <c r="X108" s="2" t="n">
        <v>0.0019</v>
      </c>
      <c r="Y108" s="2" t="n">
        <v>0</v>
      </c>
      <c r="Z108" s="2" t="n">
        <v>25.7008</v>
      </c>
      <c r="AA108" s="2" t="n">
        <v>-80.3128</v>
      </c>
      <c r="AB108" s="2" t="s">
        <v>66</v>
      </c>
      <c r="AC108" s="2" t="s">
        <v>678</v>
      </c>
      <c r="AD108" s="2" t="s">
        <v>679</v>
      </c>
    </row>
    <row r="109" customFormat="false" ht="57.45" hidden="false" customHeight="false" outlineLevel="0" collapsed="false">
      <c r="A109" s="2" t="s">
        <v>680</v>
      </c>
      <c r="B109" s="2" t="s">
        <v>681</v>
      </c>
      <c r="C109" s="2" t="s">
        <v>682</v>
      </c>
      <c r="D109" s="2"/>
      <c r="E109" s="2" t="s">
        <v>611</v>
      </c>
      <c r="F109" s="2" t="s">
        <v>226</v>
      </c>
      <c r="G109" s="2" t="s">
        <v>69</v>
      </c>
      <c r="H109" s="2" t="s">
        <v>71</v>
      </c>
      <c r="I109" s="2" t="n">
        <v>1997</v>
      </c>
      <c r="J109" s="2" t="n">
        <v>2025</v>
      </c>
      <c r="K109" s="2" t="n">
        <v>1997</v>
      </c>
      <c r="L109" s="2" t="s">
        <v>78</v>
      </c>
      <c r="M109" s="2" t="s">
        <v>683</v>
      </c>
      <c r="N109" s="2"/>
      <c r="O109" s="2" t="s">
        <v>684</v>
      </c>
      <c r="P109" s="2" t="s">
        <v>145</v>
      </c>
      <c r="Q109" s="2"/>
      <c r="R109" s="2"/>
      <c r="S109" s="2" t="s">
        <v>166</v>
      </c>
      <c r="T109" s="2" t="s">
        <v>167</v>
      </c>
      <c r="U109" s="2" t="s">
        <v>685</v>
      </c>
      <c r="V109" s="2" t="n">
        <v>3</v>
      </c>
      <c r="W109" s="2" t="n">
        <v>3</v>
      </c>
      <c r="X109" s="2" t="n">
        <v>0.0014</v>
      </c>
      <c r="Y109" s="2" t="n">
        <v>0</v>
      </c>
      <c r="Z109" s="2" t="n">
        <v>25.615</v>
      </c>
      <c r="AA109" s="2" t="n">
        <v>-80.235</v>
      </c>
      <c r="AB109" s="2" t="s">
        <v>229</v>
      </c>
      <c r="AC109" s="2" t="s">
        <v>686</v>
      </c>
      <c r="AD109" s="2"/>
    </row>
    <row r="110" customFormat="false" ht="35.05" hidden="false" customHeight="false" outlineLevel="0" collapsed="false">
      <c r="A110" s="2" t="s">
        <v>687</v>
      </c>
      <c r="B110" s="2" t="s">
        <v>688</v>
      </c>
      <c r="C110" s="2" t="s">
        <v>610</v>
      </c>
      <c r="D110" s="2"/>
      <c r="E110" s="2" t="s">
        <v>611</v>
      </c>
      <c r="F110" s="2" t="s">
        <v>226</v>
      </c>
      <c r="G110" s="2" t="s">
        <v>69</v>
      </c>
      <c r="H110" s="2" t="s">
        <v>71</v>
      </c>
      <c r="I110" s="2" t="n">
        <v>1997</v>
      </c>
      <c r="J110" s="2"/>
      <c r="K110" s="2" t="n">
        <v>1997</v>
      </c>
      <c r="L110" s="2" t="s">
        <v>78</v>
      </c>
      <c r="M110" s="2" t="s">
        <v>689</v>
      </c>
      <c r="N110" s="2"/>
      <c r="O110" s="2" t="s">
        <v>196</v>
      </c>
      <c r="P110" s="2" t="s">
        <v>145</v>
      </c>
      <c r="Q110" s="2"/>
      <c r="R110" s="2"/>
      <c r="S110" s="2" t="s">
        <v>166</v>
      </c>
      <c r="T110" s="2" t="s">
        <v>167</v>
      </c>
      <c r="U110" s="2" t="s">
        <v>690</v>
      </c>
      <c r="V110" s="2" t="n">
        <v>1</v>
      </c>
      <c r="W110" s="2" t="n">
        <v>1</v>
      </c>
      <c r="X110" s="2" t="n">
        <v>0</v>
      </c>
      <c r="Y110" s="2" t="n">
        <v>0</v>
      </c>
      <c r="Z110" s="2" t="n">
        <v>25.57171</v>
      </c>
      <c r="AA110" s="2" t="n">
        <v>-80.38283</v>
      </c>
      <c r="AB110" s="2" t="s">
        <v>614</v>
      </c>
      <c r="AC110" s="2" t="s">
        <v>691</v>
      </c>
      <c r="AD110" s="2" t="s">
        <v>692</v>
      </c>
    </row>
    <row r="111" customFormat="false" ht="57.45" hidden="false" customHeight="false" outlineLevel="0" collapsed="false">
      <c r="A111" s="2" t="s">
        <v>693</v>
      </c>
      <c r="B111" s="2" t="s">
        <v>694</v>
      </c>
      <c r="C111" s="2" t="s">
        <v>610</v>
      </c>
      <c r="D111" s="2"/>
      <c r="E111" s="2" t="s">
        <v>611</v>
      </c>
      <c r="F111" s="2" t="s">
        <v>226</v>
      </c>
      <c r="G111" s="2" t="s">
        <v>69</v>
      </c>
      <c r="H111" s="2" t="s">
        <v>71</v>
      </c>
      <c r="I111" s="2" t="n">
        <v>1997</v>
      </c>
      <c r="J111" s="2"/>
      <c r="K111" s="2" t="n">
        <v>1997</v>
      </c>
      <c r="L111" s="2" t="s">
        <v>78</v>
      </c>
      <c r="M111" s="2" t="s">
        <v>695</v>
      </c>
      <c r="N111" s="2"/>
      <c r="O111" s="2" t="s">
        <v>213</v>
      </c>
      <c r="P111" s="2" t="s">
        <v>145</v>
      </c>
      <c r="Q111" s="2"/>
      <c r="R111" s="2"/>
      <c r="S111" s="2" t="s">
        <v>166</v>
      </c>
      <c r="T111" s="2" t="s">
        <v>167</v>
      </c>
      <c r="U111" s="2" t="s">
        <v>696</v>
      </c>
      <c r="V111" s="2" t="n">
        <v>23</v>
      </c>
      <c r="W111" s="2" t="n">
        <v>20</v>
      </c>
      <c r="X111" s="2" t="n">
        <v>0.074</v>
      </c>
      <c r="Y111" s="2" t="n">
        <v>0.001</v>
      </c>
      <c r="Z111" s="2" t="n">
        <v>25.56571</v>
      </c>
      <c r="AA111" s="2" t="n">
        <v>-80.38283</v>
      </c>
      <c r="AB111" s="2" t="s">
        <v>614</v>
      </c>
      <c r="AC111" s="2" t="s">
        <v>697</v>
      </c>
      <c r="AD111" s="2" t="s">
        <v>698</v>
      </c>
    </row>
    <row r="112" customFormat="false" ht="57.45" hidden="false" customHeight="false" outlineLevel="0" collapsed="false">
      <c r="A112" s="2" t="s">
        <v>699</v>
      </c>
      <c r="B112" s="2" t="s">
        <v>700</v>
      </c>
      <c r="C112" s="2" t="s">
        <v>181</v>
      </c>
      <c r="D112" s="2"/>
      <c r="E112" s="2" t="s">
        <v>611</v>
      </c>
      <c r="F112" s="2" t="s">
        <v>226</v>
      </c>
      <c r="G112" s="2" t="s">
        <v>69</v>
      </c>
      <c r="H112" s="2" t="s">
        <v>71</v>
      </c>
      <c r="I112" s="2" t="n">
        <v>1997</v>
      </c>
      <c r="J112" s="2"/>
      <c r="K112" s="2" t="n">
        <v>1997</v>
      </c>
      <c r="L112" s="2" t="s">
        <v>78</v>
      </c>
      <c r="M112" s="2" t="s">
        <v>701</v>
      </c>
      <c r="N112" s="2"/>
      <c r="O112" s="2" t="s">
        <v>213</v>
      </c>
      <c r="P112" s="2" t="s">
        <v>145</v>
      </c>
      <c r="Q112" s="2"/>
      <c r="R112" s="2"/>
      <c r="S112" s="2" t="s">
        <v>166</v>
      </c>
      <c r="T112" s="2" t="s">
        <v>167</v>
      </c>
      <c r="U112" s="2" t="s">
        <v>702</v>
      </c>
      <c r="V112" s="2" t="n">
        <v>5</v>
      </c>
      <c r="W112" s="2" t="n">
        <v>5</v>
      </c>
      <c r="X112" s="2" t="n">
        <v>0.037</v>
      </c>
      <c r="Y112" s="2" t="n">
        <v>0.0014</v>
      </c>
      <c r="Z112" s="2" t="n">
        <v>25.6341</v>
      </c>
      <c r="AA112" s="2" t="n">
        <v>-80.3491</v>
      </c>
      <c r="AB112" s="2" t="s">
        <v>66</v>
      </c>
      <c r="AC112" s="2" t="s">
        <v>703</v>
      </c>
      <c r="AD112" s="2" t="s">
        <v>704</v>
      </c>
    </row>
    <row r="113" customFormat="false" ht="35.05" hidden="false" customHeight="false" outlineLevel="0" collapsed="false">
      <c r="A113" s="2" t="s">
        <v>705</v>
      </c>
      <c r="B113" s="2" t="s">
        <v>706</v>
      </c>
      <c r="C113" s="2" t="s">
        <v>647</v>
      </c>
      <c r="D113" s="2"/>
      <c r="E113" s="2" t="s">
        <v>611</v>
      </c>
      <c r="F113" s="2" t="s">
        <v>60</v>
      </c>
      <c r="G113" s="2" t="s">
        <v>60</v>
      </c>
      <c r="H113" s="2" t="s">
        <v>63</v>
      </c>
      <c r="I113" s="2" t="n">
        <v>2002</v>
      </c>
      <c r="J113" s="2"/>
      <c r="K113" s="2" t="n">
        <v>2002</v>
      </c>
      <c r="L113" s="2" t="s">
        <v>78</v>
      </c>
      <c r="M113" s="2" t="s">
        <v>707</v>
      </c>
      <c r="N113" s="2"/>
      <c r="O113" s="2" t="s">
        <v>79</v>
      </c>
      <c r="P113" s="2" t="s">
        <v>145</v>
      </c>
      <c r="Q113" s="2"/>
      <c r="R113" s="2"/>
      <c r="S113" s="2" t="s">
        <v>166</v>
      </c>
      <c r="T113" s="2" t="s">
        <v>167</v>
      </c>
      <c r="U113" s="2" t="s">
        <v>708</v>
      </c>
      <c r="V113" s="2" t="n">
        <v>2</v>
      </c>
      <c r="W113" s="2" t="n">
        <v>2</v>
      </c>
      <c r="X113" s="2" t="n">
        <v>0</v>
      </c>
      <c r="Y113" s="2" t="n">
        <v>0</v>
      </c>
      <c r="Z113" s="2" t="n">
        <v>25.685</v>
      </c>
      <c r="AA113" s="2" t="n">
        <v>-80.21</v>
      </c>
      <c r="AB113" s="2" t="s">
        <v>246</v>
      </c>
      <c r="AC113" s="2" t="s">
        <v>709</v>
      </c>
      <c r="AD113" s="2"/>
    </row>
    <row r="114" customFormat="false" ht="57.45" hidden="false" customHeight="false" outlineLevel="0" collapsed="false">
      <c r="A114" s="2" t="s">
        <v>710</v>
      </c>
      <c r="B114" s="2" t="s">
        <v>711</v>
      </c>
      <c r="C114" s="2" t="s">
        <v>682</v>
      </c>
      <c r="D114" s="2"/>
      <c r="E114" s="2" t="s">
        <v>611</v>
      </c>
      <c r="F114" s="2" t="s">
        <v>60</v>
      </c>
      <c r="G114" s="2" t="s">
        <v>60</v>
      </c>
      <c r="H114" s="2" t="s">
        <v>63</v>
      </c>
      <c r="I114" s="2" t="n">
        <v>2002</v>
      </c>
      <c r="J114" s="2"/>
      <c r="K114" s="2" t="n">
        <v>2002</v>
      </c>
      <c r="L114" s="2" t="s">
        <v>78</v>
      </c>
      <c r="M114" s="2" t="s">
        <v>712</v>
      </c>
      <c r="N114" s="2"/>
      <c r="O114" s="2" t="s">
        <v>79</v>
      </c>
      <c r="P114" s="2" t="s">
        <v>145</v>
      </c>
      <c r="Q114" s="2"/>
      <c r="R114" s="2"/>
      <c r="S114" s="2" t="s">
        <v>166</v>
      </c>
      <c r="T114" s="2" t="s">
        <v>167</v>
      </c>
      <c r="U114" s="2" t="s">
        <v>713</v>
      </c>
      <c r="V114" s="2" t="n">
        <v>5</v>
      </c>
      <c r="W114" s="2" t="n">
        <v>5</v>
      </c>
      <c r="X114" s="2" t="n">
        <v>0.0043</v>
      </c>
      <c r="Y114" s="2" t="n">
        <v>0</v>
      </c>
      <c r="Z114" s="2" t="n">
        <v>25.685</v>
      </c>
      <c r="AA114" s="2" t="n">
        <v>-80.21</v>
      </c>
      <c r="AB114" s="2" t="s">
        <v>246</v>
      </c>
      <c r="AC114" s="2" t="s">
        <v>714</v>
      </c>
      <c r="AD114" s="2" t="s">
        <v>715</v>
      </c>
    </row>
    <row r="115" customFormat="false" ht="35.05" hidden="false" customHeight="false" outlineLevel="0" collapsed="false">
      <c r="A115" s="2" t="s">
        <v>716</v>
      </c>
      <c r="B115" s="2" t="s">
        <v>717</v>
      </c>
      <c r="C115" s="2" t="s">
        <v>682</v>
      </c>
      <c r="D115" s="2"/>
      <c r="E115" s="2" t="s">
        <v>611</v>
      </c>
      <c r="F115" s="2" t="s">
        <v>150</v>
      </c>
      <c r="G115" s="2" t="s">
        <v>150</v>
      </c>
      <c r="H115" s="2" t="s">
        <v>108</v>
      </c>
      <c r="I115" s="2" t="n">
        <v>2006</v>
      </c>
      <c r="J115" s="2"/>
      <c r="K115" s="2" t="n">
        <v>2006</v>
      </c>
      <c r="L115" s="2" t="s">
        <v>78</v>
      </c>
      <c r="M115" s="2" t="s">
        <v>718</v>
      </c>
      <c r="N115" s="2"/>
      <c r="O115" s="2" t="s">
        <v>213</v>
      </c>
      <c r="P115" s="2" t="s">
        <v>145</v>
      </c>
      <c r="Q115" s="2"/>
      <c r="R115" s="2"/>
      <c r="S115" s="2" t="s">
        <v>166</v>
      </c>
      <c r="T115" s="2" t="s">
        <v>167</v>
      </c>
      <c r="U115" s="2" t="s">
        <v>719</v>
      </c>
      <c r="V115" s="2" t="n">
        <v>2</v>
      </c>
      <c r="W115" s="2" t="n">
        <v>2</v>
      </c>
      <c r="X115" s="2" t="n">
        <v>0</v>
      </c>
      <c r="Y115" s="2" t="n">
        <v>0</v>
      </c>
      <c r="Z115" s="2" t="n">
        <v>25.634</v>
      </c>
      <c r="AA115" s="2" t="n">
        <v>-80.323</v>
      </c>
      <c r="AB115" s="2" t="s">
        <v>66</v>
      </c>
      <c r="AC115" s="2" t="s">
        <v>720</v>
      </c>
      <c r="AD115" s="2"/>
    </row>
    <row r="116" customFormat="false" ht="46.25" hidden="false" customHeight="false" outlineLevel="0" collapsed="false">
      <c r="A116" s="2" t="s">
        <v>721</v>
      </c>
      <c r="B116" s="2" t="s">
        <v>722</v>
      </c>
      <c r="C116" s="2" t="s">
        <v>250</v>
      </c>
      <c r="D116" s="2"/>
      <c r="E116" s="2" t="s">
        <v>611</v>
      </c>
      <c r="F116" s="2" t="s">
        <v>114</v>
      </c>
      <c r="G116" s="2" t="s">
        <v>114</v>
      </c>
      <c r="H116" s="2" t="s">
        <v>108</v>
      </c>
      <c r="I116" s="2" t="n">
        <v>2007</v>
      </c>
      <c r="J116" s="2"/>
      <c r="K116" s="2" t="n">
        <v>2007</v>
      </c>
      <c r="L116" s="2" t="s">
        <v>78</v>
      </c>
      <c r="M116" s="2" t="s">
        <v>723</v>
      </c>
      <c r="N116" s="2"/>
      <c r="O116" s="2" t="s">
        <v>213</v>
      </c>
      <c r="P116" s="2" t="s">
        <v>145</v>
      </c>
      <c r="Q116" s="2"/>
      <c r="R116" s="2"/>
      <c r="S116" s="2" t="s">
        <v>166</v>
      </c>
      <c r="T116" s="2" t="s">
        <v>167</v>
      </c>
      <c r="U116" s="2" t="s">
        <v>724</v>
      </c>
      <c r="V116" s="2" t="n">
        <v>2</v>
      </c>
      <c r="W116" s="2" t="n">
        <v>2</v>
      </c>
      <c r="X116" s="2" t="n">
        <v>0.0016</v>
      </c>
      <c r="Y116" s="2" t="n">
        <v>0</v>
      </c>
      <c r="Z116" s="2" t="n">
        <v>25.4481</v>
      </c>
      <c r="AA116" s="2" t="n">
        <v>-80.47918</v>
      </c>
      <c r="AB116" s="2" t="s">
        <v>725</v>
      </c>
      <c r="AC116" s="2" t="s">
        <v>726</v>
      </c>
      <c r="AD116" s="2"/>
    </row>
    <row r="117" customFormat="false" ht="57.45" hidden="false" customHeight="false" outlineLevel="0" collapsed="false">
      <c r="A117" s="2" t="s">
        <v>727</v>
      </c>
      <c r="B117" s="2" t="s">
        <v>728</v>
      </c>
      <c r="C117" s="2" t="s">
        <v>610</v>
      </c>
      <c r="D117" s="2"/>
      <c r="E117" s="2" t="s">
        <v>611</v>
      </c>
      <c r="F117" s="2" t="s">
        <v>114</v>
      </c>
      <c r="G117" s="2" t="s">
        <v>114</v>
      </c>
      <c r="H117" s="2" t="s">
        <v>108</v>
      </c>
      <c r="I117" s="2" t="n">
        <v>2007</v>
      </c>
      <c r="J117" s="2"/>
      <c r="K117" s="2" t="n">
        <v>2007</v>
      </c>
      <c r="L117" s="2" t="s">
        <v>78</v>
      </c>
      <c r="M117" s="2" t="s">
        <v>729</v>
      </c>
      <c r="N117" s="2"/>
      <c r="O117" s="2" t="s">
        <v>196</v>
      </c>
      <c r="P117" s="2" t="s">
        <v>145</v>
      </c>
      <c r="Q117" s="2"/>
      <c r="R117" s="2"/>
      <c r="S117" s="2" t="s">
        <v>166</v>
      </c>
      <c r="T117" s="2" t="s">
        <v>167</v>
      </c>
      <c r="U117" s="2" t="s">
        <v>730</v>
      </c>
      <c r="V117" s="2" t="n">
        <v>2</v>
      </c>
      <c r="W117" s="2" t="n">
        <v>2</v>
      </c>
      <c r="X117" s="2" t="n">
        <v>0.0007</v>
      </c>
      <c r="Y117" s="2" t="n">
        <v>0</v>
      </c>
      <c r="Z117" s="2" t="n">
        <v>25.44801</v>
      </c>
      <c r="AA117" s="2" t="n">
        <v>-80.37717</v>
      </c>
      <c r="AB117" s="2" t="s">
        <v>614</v>
      </c>
      <c r="AC117" s="2" t="s">
        <v>731</v>
      </c>
      <c r="AD117" s="2"/>
    </row>
    <row r="118" customFormat="false" ht="35.05" hidden="false" customHeight="false" outlineLevel="0" collapsed="false">
      <c r="A118" s="2" t="s">
        <v>732</v>
      </c>
      <c r="B118" s="2" t="s">
        <v>733</v>
      </c>
      <c r="C118" s="2" t="s">
        <v>682</v>
      </c>
      <c r="D118" s="2"/>
      <c r="E118" s="2" t="s">
        <v>611</v>
      </c>
      <c r="F118" s="2" t="s">
        <v>107</v>
      </c>
      <c r="G118" s="2" t="s">
        <v>107</v>
      </c>
      <c r="H118" s="2" t="s">
        <v>108</v>
      </c>
      <c r="I118" s="2" t="n">
        <v>2010</v>
      </c>
      <c r="J118" s="2"/>
      <c r="K118" s="2" t="n">
        <v>2010</v>
      </c>
      <c r="L118" s="2" t="s">
        <v>78</v>
      </c>
      <c r="M118" s="2" t="s">
        <v>734</v>
      </c>
      <c r="N118" s="2"/>
      <c r="O118" s="2" t="s">
        <v>213</v>
      </c>
      <c r="P118" s="2" t="s">
        <v>145</v>
      </c>
      <c r="Q118" s="2"/>
      <c r="R118" s="2"/>
      <c r="S118" s="2" t="s">
        <v>166</v>
      </c>
      <c r="T118" s="2" t="s">
        <v>175</v>
      </c>
      <c r="U118" s="2" t="s">
        <v>735</v>
      </c>
      <c r="V118" s="2" t="n">
        <v>3</v>
      </c>
      <c r="W118" s="2" t="n">
        <v>3</v>
      </c>
      <c r="X118" s="2" t="n">
        <v>0.0066</v>
      </c>
      <c r="Y118" s="2" t="n">
        <v>0</v>
      </c>
      <c r="Z118" s="2" t="n">
        <v>25.4687</v>
      </c>
      <c r="AA118" s="2" t="n">
        <v>-80.4776</v>
      </c>
      <c r="AB118" s="2" t="s">
        <v>66</v>
      </c>
      <c r="AC118" s="2" t="s">
        <v>736</v>
      </c>
      <c r="AD118" s="2"/>
    </row>
    <row r="119" customFormat="false" ht="35.05" hidden="false" customHeight="false" outlineLevel="0" collapsed="false">
      <c r="A119" s="2" t="s">
        <v>737</v>
      </c>
      <c r="B119" s="2" t="s">
        <v>738</v>
      </c>
      <c r="C119" s="2" t="s">
        <v>682</v>
      </c>
      <c r="D119" s="2"/>
      <c r="E119" s="2" t="s">
        <v>611</v>
      </c>
      <c r="F119" s="2" t="s">
        <v>156</v>
      </c>
      <c r="G119" s="2" t="s">
        <v>156</v>
      </c>
      <c r="H119" s="2" t="s">
        <v>108</v>
      </c>
      <c r="I119" s="2" t="n">
        <v>2012</v>
      </c>
      <c r="J119" s="2"/>
      <c r="K119" s="2" t="n">
        <v>2012</v>
      </c>
      <c r="L119" s="2" t="s">
        <v>78</v>
      </c>
      <c r="M119" s="2" t="s">
        <v>739</v>
      </c>
      <c r="N119" s="2"/>
      <c r="O119" s="2" t="s">
        <v>213</v>
      </c>
      <c r="P119" s="2" t="s">
        <v>145</v>
      </c>
      <c r="Q119" s="2"/>
      <c r="R119" s="2"/>
      <c r="S119" s="2" t="s">
        <v>166</v>
      </c>
      <c r="T119" s="2" t="s">
        <v>175</v>
      </c>
      <c r="U119" s="2" t="s">
        <v>740</v>
      </c>
      <c r="V119" s="2" t="n">
        <v>0</v>
      </c>
      <c r="W119" s="2" t="n">
        <v>0</v>
      </c>
      <c r="X119" s="2" t="n">
        <v>0</v>
      </c>
      <c r="Y119" s="2" t="n">
        <v>0</v>
      </c>
      <c r="Z119" s="2" t="n">
        <v>25.581</v>
      </c>
      <c r="AA119" s="2" t="n">
        <v>-80.345</v>
      </c>
      <c r="AB119" s="2" t="s">
        <v>66</v>
      </c>
      <c r="AC119" s="2" t="s">
        <v>741</v>
      </c>
      <c r="AD119" s="2"/>
    </row>
    <row r="120" customFormat="false" ht="35.05" hidden="false" customHeight="false" outlineLevel="0" collapsed="false">
      <c r="A120" s="2" t="s">
        <v>742</v>
      </c>
      <c r="B120" s="2" t="s">
        <v>743</v>
      </c>
      <c r="C120" s="2" t="s">
        <v>682</v>
      </c>
      <c r="D120" s="2"/>
      <c r="E120" s="2" t="s">
        <v>611</v>
      </c>
      <c r="F120" s="2" t="s">
        <v>107</v>
      </c>
      <c r="G120" s="2" t="s">
        <v>107</v>
      </c>
      <c r="H120" s="2" t="s">
        <v>108</v>
      </c>
      <c r="I120" s="2" t="n">
        <v>2014</v>
      </c>
      <c r="J120" s="2"/>
      <c r="K120" s="2" t="n">
        <v>2014</v>
      </c>
      <c r="L120" s="2" t="s">
        <v>78</v>
      </c>
      <c r="M120" s="2" t="s">
        <v>744</v>
      </c>
      <c r="N120" s="2" t="s">
        <v>195</v>
      </c>
      <c r="O120" s="2" t="s">
        <v>213</v>
      </c>
      <c r="P120" s="2" t="s">
        <v>145</v>
      </c>
      <c r="Q120" s="2"/>
      <c r="R120" s="2"/>
      <c r="S120" s="2" t="s">
        <v>166</v>
      </c>
      <c r="T120" s="2" t="s">
        <v>175</v>
      </c>
      <c r="U120" s="2" t="s">
        <v>745</v>
      </c>
      <c r="V120" s="2" t="n">
        <v>4</v>
      </c>
      <c r="W120" s="2" t="n">
        <v>4</v>
      </c>
      <c r="X120" s="2" t="n">
        <v>0.0182</v>
      </c>
      <c r="Y120" s="2" t="n">
        <v>0</v>
      </c>
      <c r="Z120" s="2" t="n">
        <v>25.4703</v>
      </c>
      <c r="AA120" s="2" t="n">
        <v>-80.4776</v>
      </c>
      <c r="AB120" s="2" t="s">
        <v>66</v>
      </c>
      <c r="AC120" s="2" t="s">
        <v>746</v>
      </c>
      <c r="AD120" s="2"/>
    </row>
    <row r="121" customFormat="false" ht="57.45" hidden="false" customHeight="false" outlineLevel="0" collapsed="false">
      <c r="A121" s="2" t="s">
        <v>747</v>
      </c>
      <c r="B121" s="2" t="s">
        <v>748</v>
      </c>
      <c r="C121" s="2" t="s">
        <v>181</v>
      </c>
      <c r="D121" s="2"/>
      <c r="E121" s="2" t="s">
        <v>611</v>
      </c>
      <c r="F121" s="2" t="s">
        <v>76</v>
      </c>
      <c r="G121" s="2" t="s">
        <v>75</v>
      </c>
      <c r="H121" s="2" t="s">
        <v>77</v>
      </c>
      <c r="I121" s="2" t="n">
        <v>2015</v>
      </c>
      <c r="J121" s="2" t="n">
        <v>2021</v>
      </c>
      <c r="K121" s="2" t="n">
        <v>2015</v>
      </c>
      <c r="L121" s="2" t="s">
        <v>78</v>
      </c>
      <c r="M121" s="2" t="s">
        <v>749</v>
      </c>
      <c r="N121" s="2"/>
      <c r="O121" s="2" t="s">
        <v>750</v>
      </c>
      <c r="P121" s="2" t="s">
        <v>145</v>
      </c>
      <c r="Q121" s="2"/>
      <c r="R121" s="2"/>
      <c r="S121" s="2" t="s">
        <v>166</v>
      </c>
      <c r="T121" s="2" t="s">
        <v>167</v>
      </c>
      <c r="U121" s="2" t="s">
        <v>751</v>
      </c>
      <c r="V121" s="2" t="n">
        <v>2</v>
      </c>
      <c r="W121" s="2" t="n">
        <v>2</v>
      </c>
      <c r="X121" s="2" t="n">
        <v>0.0003</v>
      </c>
      <c r="Y121" s="2" t="n">
        <v>0.0004</v>
      </c>
      <c r="Z121" s="2" t="n">
        <v>25.5265</v>
      </c>
      <c r="AA121" s="2" t="n">
        <v>-80.479</v>
      </c>
      <c r="AB121" s="2" t="s">
        <v>66</v>
      </c>
      <c r="AC121" s="2" t="s">
        <v>752</v>
      </c>
      <c r="AD121" s="2" t="s">
        <v>753</v>
      </c>
    </row>
    <row r="122" customFormat="false" ht="35.05" hidden="false" customHeight="false" outlineLevel="0" collapsed="false">
      <c r="A122" s="2" t="s">
        <v>754</v>
      </c>
      <c r="B122" s="2" t="s">
        <v>755</v>
      </c>
      <c r="C122" s="2" t="s">
        <v>647</v>
      </c>
      <c r="D122" s="2"/>
      <c r="E122" s="2" t="s">
        <v>611</v>
      </c>
      <c r="F122" s="2" t="s">
        <v>60</v>
      </c>
      <c r="G122" s="2" t="s">
        <v>60</v>
      </c>
      <c r="H122" s="2" t="s">
        <v>63</v>
      </c>
      <c r="I122" s="2" t="n">
        <v>2016</v>
      </c>
      <c r="J122" s="2"/>
      <c r="K122" s="2" t="n">
        <v>2016</v>
      </c>
      <c r="L122" s="2" t="s">
        <v>78</v>
      </c>
      <c r="M122" s="2" t="s">
        <v>756</v>
      </c>
      <c r="N122" s="2"/>
      <c r="O122" s="2" t="s">
        <v>79</v>
      </c>
      <c r="P122" s="2" t="s">
        <v>145</v>
      </c>
      <c r="Q122" s="2"/>
      <c r="R122" s="2"/>
      <c r="S122" s="2" t="s">
        <v>166</v>
      </c>
      <c r="T122" s="2" t="s">
        <v>167</v>
      </c>
      <c r="U122" s="2" t="s">
        <v>757</v>
      </c>
      <c r="V122" s="2" t="n">
        <v>2</v>
      </c>
      <c r="W122" s="2" t="n">
        <v>2</v>
      </c>
      <c r="X122" s="2" t="n">
        <v>0</v>
      </c>
      <c r="Y122" s="2" t="n">
        <v>0</v>
      </c>
      <c r="Z122" s="2" t="n">
        <v>25.685</v>
      </c>
      <c r="AA122" s="2" t="n">
        <v>-80.21</v>
      </c>
      <c r="AB122" s="2" t="s">
        <v>246</v>
      </c>
      <c r="AC122" s="2" t="s">
        <v>758</v>
      </c>
      <c r="AD122" s="2" t="s">
        <v>759</v>
      </c>
    </row>
    <row r="123" customFormat="false" ht="46.25" hidden="false" customHeight="false" outlineLevel="0" collapsed="false">
      <c r="A123" s="2" t="s">
        <v>760</v>
      </c>
      <c r="B123" s="2" t="s">
        <v>761</v>
      </c>
      <c r="C123" s="2" t="s">
        <v>233</v>
      </c>
      <c r="D123" s="2"/>
      <c r="E123" s="2" t="s">
        <v>611</v>
      </c>
      <c r="F123" s="2" t="s">
        <v>60</v>
      </c>
      <c r="G123" s="2" t="s">
        <v>60</v>
      </c>
      <c r="H123" s="2" t="s">
        <v>63</v>
      </c>
      <c r="I123" s="2" t="n">
        <v>2016</v>
      </c>
      <c r="J123" s="2"/>
      <c r="K123" s="2" t="n">
        <v>2016</v>
      </c>
      <c r="L123" s="2" t="s">
        <v>78</v>
      </c>
      <c r="M123" s="2" t="s">
        <v>762</v>
      </c>
      <c r="N123" s="2"/>
      <c r="O123" s="2" t="s">
        <v>79</v>
      </c>
      <c r="P123" s="2" t="s">
        <v>145</v>
      </c>
      <c r="Q123" s="2"/>
      <c r="R123" s="2"/>
      <c r="S123" s="2" t="s">
        <v>166</v>
      </c>
      <c r="T123" s="2" t="s">
        <v>167</v>
      </c>
      <c r="U123" s="2" t="s">
        <v>763</v>
      </c>
      <c r="V123" s="2" t="n">
        <v>5</v>
      </c>
      <c r="W123" s="2" t="n">
        <v>5</v>
      </c>
      <c r="X123" s="2" t="n">
        <v>0.0107</v>
      </c>
      <c r="Y123" s="2" t="n">
        <v>0</v>
      </c>
      <c r="Z123" s="2" t="n">
        <v>25.685</v>
      </c>
      <c r="AA123" s="2" t="n">
        <v>-80.21</v>
      </c>
      <c r="AB123" s="2" t="s">
        <v>246</v>
      </c>
      <c r="AC123" s="2" t="s">
        <v>764</v>
      </c>
      <c r="AD123" s="2"/>
    </row>
    <row r="124" customFormat="false" ht="68.65" hidden="false" customHeight="false" outlineLevel="0" collapsed="false">
      <c r="A124" s="2" t="s">
        <v>765</v>
      </c>
      <c r="B124" s="2" t="s">
        <v>766</v>
      </c>
      <c r="C124" s="2" t="s">
        <v>181</v>
      </c>
      <c r="D124" s="2"/>
      <c r="E124" s="2" t="s">
        <v>611</v>
      </c>
      <c r="F124" s="2" t="s">
        <v>226</v>
      </c>
      <c r="G124" s="2" t="s">
        <v>69</v>
      </c>
      <c r="H124" s="2" t="s">
        <v>71</v>
      </c>
      <c r="I124" s="2" t="n">
        <v>2018</v>
      </c>
      <c r="J124" s="2" t="n">
        <v>2025</v>
      </c>
      <c r="K124" s="2" t="n">
        <v>2018</v>
      </c>
      <c r="L124" s="2" t="s">
        <v>78</v>
      </c>
      <c r="M124" s="2" t="s">
        <v>767</v>
      </c>
      <c r="N124" s="2"/>
      <c r="O124" s="2" t="s">
        <v>750</v>
      </c>
      <c r="P124" s="2" t="s">
        <v>145</v>
      </c>
      <c r="Q124" s="2"/>
      <c r="R124" s="2"/>
      <c r="S124" s="2" t="s">
        <v>166</v>
      </c>
      <c r="T124" s="2" t="s">
        <v>167</v>
      </c>
      <c r="U124" s="2" t="s">
        <v>768</v>
      </c>
      <c r="V124" s="2" t="n">
        <v>6</v>
      </c>
      <c r="W124" s="2" t="n">
        <v>6</v>
      </c>
      <c r="X124" s="2" t="n">
        <v>0.0065</v>
      </c>
      <c r="Y124" s="2" t="n">
        <v>0</v>
      </c>
      <c r="Z124" s="2" t="n">
        <v>25.55971</v>
      </c>
      <c r="AA124" s="2" t="n">
        <v>-80.38283</v>
      </c>
      <c r="AB124" s="2" t="s">
        <v>614</v>
      </c>
      <c r="AC124" s="2" t="s">
        <v>769</v>
      </c>
      <c r="AD124" s="2" t="s">
        <v>770</v>
      </c>
    </row>
    <row r="125" customFormat="false" ht="35.05" hidden="false" customHeight="false" outlineLevel="0" collapsed="false">
      <c r="A125" s="2" t="s">
        <v>771</v>
      </c>
      <c r="B125" s="2" t="s">
        <v>772</v>
      </c>
      <c r="C125" s="2" t="s">
        <v>682</v>
      </c>
      <c r="D125" s="2"/>
      <c r="E125" s="2" t="s">
        <v>611</v>
      </c>
      <c r="F125" s="2" t="s">
        <v>156</v>
      </c>
      <c r="G125" s="2" t="s">
        <v>156</v>
      </c>
      <c r="H125" s="2" t="s">
        <v>108</v>
      </c>
      <c r="I125" s="2" t="n">
        <v>2020</v>
      </c>
      <c r="J125" s="2"/>
      <c r="K125" s="2" t="n">
        <v>2020</v>
      </c>
      <c r="L125" s="2" t="s">
        <v>78</v>
      </c>
      <c r="M125" s="2" t="s">
        <v>773</v>
      </c>
      <c r="N125" s="2"/>
      <c r="O125" s="2" t="s">
        <v>213</v>
      </c>
      <c r="P125" s="2" t="s">
        <v>145</v>
      </c>
      <c r="Q125" s="2"/>
      <c r="R125" s="2"/>
      <c r="S125" s="2" t="s">
        <v>166</v>
      </c>
      <c r="T125" s="2" t="s">
        <v>167</v>
      </c>
      <c r="U125" s="2" t="s">
        <v>774</v>
      </c>
      <c r="V125" s="2" t="n">
        <v>2</v>
      </c>
      <c r="W125" s="2" t="n">
        <v>2</v>
      </c>
      <c r="X125" s="2" t="n">
        <v>0.0014</v>
      </c>
      <c r="Y125" s="2" t="n">
        <v>0</v>
      </c>
      <c r="Z125" s="2" t="n">
        <v>25.5905</v>
      </c>
      <c r="AA125" s="2" t="n">
        <v>-80.3705</v>
      </c>
      <c r="AB125" s="2" t="s">
        <v>66</v>
      </c>
      <c r="AC125" s="2" t="s">
        <v>775</v>
      </c>
      <c r="AD125" s="2"/>
    </row>
    <row r="126" customFormat="false" ht="35.05" hidden="false" customHeight="false" outlineLevel="0" collapsed="false">
      <c r="A126" s="2" t="s">
        <v>776</v>
      </c>
      <c r="B126" s="2" t="s">
        <v>777</v>
      </c>
      <c r="C126" s="2" t="s">
        <v>181</v>
      </c>
      <c r="D126" s="2"/>
      <c r="E126" s="2" t="s">
        <v>611</v>
      </c>
      <c r="F126" s="2" t="s">
        <v>107</v>
      </c>
      <c r="G126" s="2" t="s">
        <v>107</v>
      </c>
      <c r="H126" s="2" t="s">
        <v>108</v>
      </c>
      <c r="I126" s="2" t="n">
        <v>2020</v>
      </c>
      <c r="J126" s="2" t="n">
        <v>2021</v>
      </c>
      <c r="K126" s="2" t="n">
        <v>2020</v>
      </c>
      <c r="L126" s="2" t="s">
        <v>78</v>
      </c>
      <c r="M126" s="2" t="s">
        <v>778</v>
      </c>
      <c r="N126" s="2"/>
      <c r="O126" s="2" t="s">
        <v>750</v>
      </c>
      <c r="P126" s="2" t="s">
        <v>145</v>
      </c>
      <c r="Q126" s="2"/>
      <c r="R126" s="2"/>
      <c r="S126" s="2" t="s">
        <v>166</v>
      </c>
      <c r="T126" s="2" t="s">
        <v>167</v>
      </c>
      <c r="U126" s="2" t="s">
        <v>779</v>
      </c>
      <c r="V126" s="2" t="n">
        <v>5</v>
      </c>
      <c r="W126" s="2" t="n">
        <v>5</v>
      </c>
      <c r="X126" s="2" t="n">
        <v>0.0096</v>
      </c>
      <c r="Y126" s="2" t="n">
        <v>0.0005</v>
      </c>
      <c r="Z126" s="2" t="n">
        <v>25.484</v>
      </c>
      <c r="AA126" s="2" t="n">
        <v>-80.46</v>
      </c>
      <c r="AB126" s="2" t="s">
        <v>66</v>
      </c>
      <c r="AC126" s="2" t="s">
        <v>780</v>
      </c>
      <c r="AD126" s="2" t="s">
        <v>781</v>
      </c>
    </row>
    <row r="127" customFormat="false" ht="35.05" hidden="false" customHeight="false" outlineLevel="0" collapsed="false">
      <c r="A127" s="2" t="s">
        <v>782</v>
      </c>
      <c r="B127" s="2" t="s">
        <v>783</v>
      </c>
      <c r="C127" s="2" t="s">
        <v>181</v>
      </c>
      <c r="D127" s="2"/>
      <c r="E127" s="2" t="s">
        <v>611</v>
      </c>
      <c r="F127" s="2" t="s">
        <v>144</v>
      </c>
      <c r="G127" s="2" t="s">
        <v>144</v>
      </c>
      <c r="H127" s="2" t="s">
        <v>87</v>
      </c>
      <c r="I127" s="2" t="n">
        <v>2024</v>
      </c>
      <c r="J127" s="2"/>
      <c r="K127" s="2" t="n">
        <v>2024</v>
      </c>
      <c r="L127" s="2" t="s">
        <v>78</v>
      </c>
      <c r="M127" s="2" t="s">
        <v>784</v>
      </c>
      <c r="N127" s="2"/>
      <c r="O127" s="2" t="s">
        <v>785</v>
      </c>
      <c r="P127" s="2" t="s">
        <v>145</v>
      </c>
      <c r="Q127" s="2"/>
      <c r="R127" s="2"/>
      <c r="S127" s="2" t="s">
        <v>166</v>
      </c>
      <c r="T127" s="2" t="s">
        <v>167</v>
      </c>
      <c r="U127" s="2" t="s">
        <v>786</v>
      </c>
      <c r="V127" s="2" t="n">
        <v>2</v>
      </c>
      <c r="W127" s="2" t="n">
        <v>2</v>
      </c>
      <c r="X127" s="2" t="n">
        <v>0.0036</v>
      </c>
      <c r="Y127" s="2" t="n">
        <v>0</v>
      </c>
      <c r="Z127" s="2" t="n">
        <v>25.6205</v>
      </c>
      <c r="AA127" s="2" t="n">
        <v>-80.3585</v>
      </c>
      <c r="AB127" s="2" t="s">
        <v>66</v>
      </c>
      <c r="AC127" s="2" t="s">
        <v>787</v>
      </c>
      <c r="AD127" s="2" t="s">
        <v>788</v>
      </c>
    </row>
    <row r="128" customFormat="false" ht="57.45" hidden="false" customHeight="false" outlineLevel="0" collapsed="false">
      <c r="A128" s="2" t="s">
        <v>789</v>
      </c>
      <c r="B128" s="2" t="s">
        <v>790</v>
      </c>
      <c r="C128" s="2" t="s">
        <v>181</v>
      </c>
      <c r="D128" s="2"/>
      <c r="E128" s="2" t="s">
        <v>611</v>
      </c>
      <c r="F128" s="2" t="s">
        <v>107</v>
      </c>
      <c r="G128" s="2" t="s">
        <v>107</v>
      </c>
      <c r="H128" s="2" t="s">
        <v>108</v>
      </c>
      <c r="I128" s="2" t="n">
        <v>2024</v>
      </c>
      <c r="J128" s="2"/>
      <c r="K128" s="2" t="n">
        <v>2024</v>
      </c>
      <c r="L128" s="2" t="s">
        <v>78</v>
      </c>
      <c r="M128" s="2" t="s">
        <v>791</v>
      </c>
      <c r="N128" s="2"/>
      <c r="O128" s="2" t="s">
        <v>785</v>
      </c>
      <c r="P128" s="2" t="s">
        <v>145</v>
      </c>
      <c r="Q128" s="2"/>
      <c r="R128" s="2"/>
      <c r="S128" s="2" t="s">
        <v>166</v>
      </c>
      <c r="T128" s="2" t="s">
        <v>167</v>
      </c>
      <c r="U128" s="2" t="s">
        <v>792</v>
      </c>
      <c r="V128" s="2" t="n">
        <v>1</v>
      </c>
      <c r="W128" s="2" t="n">
        <v>1</v>
      </c>
      <c r="X128" s="2" t="n">
        <v>0</v>
      </c>
      <c r="Y128" s="2" t="n">
        <v>0</v>
      </c>
      <c r="Z128" s="2" t="n">
        <v>25.50195</v>
      </c>
      <c r="AA128" s="2" t="n">
        <v>-80.39942</v>
      </c>
      <c r="AB128" s="2" t="s">
        <v>177</v>
      </c>
      <c r="AC128" s="2" t="s">
        <v>793</v>
      </c>
      <c r="AD128" s="2" t="s">
        <v>794</v>
      </c>
    </row>
    <row r="129" customFormat="false" ht="23.85" hidden="false" customHeight="false" outlineLevel="0" collapsed="false">
      <c r="A129" s="2" t="s">
        <v>795</v>
      </c>
      <c r="B129" s="2" t="s">
        <v>796</v>
      </c>
      <c r="C129" s="2" t="s">
        <v>250</v>
      </c>
      <c r="D129" s="2"/>
      <c r="E129" s="2" t="s">
        <v>611</v>
      </c>
      <c r="F129" s="2" t="s">
        <v>107</v>
      </c>
      <c r="G129" s="2" t="s">
        <v>107</v>
      </c>
      <c r="H129" s="2" t="s">
        <v>108</v>
      </c>
      <c r="I129" s="2" t="n">
        <v>2025</v>
      </c>
      <c r="J129" s="2"/>
      <c r="K129" s="2" t="n">
        <v>2025</v>
      </c>
      <c r="L129" s="2" t="s">
        <v>78</v>
      </c>
      <c r="M129" s="2" t="s">
        <v>797</v>
      </c>
      <c r="N129" s="2"/>
      <c r="O129" s="2" t="s">
        <v>213</v>
      </c>
      <c r="P129" s="2" t="s">
        <v>145</v>
      </c>
      <c r="Q129" s="2"/>
      <c r="R129" s="2"/>
      <c r="S129" s="2" t="s">
        <v>166</v>
      </c>
      <c r="T129" s="2" t="s">
        <v>167</v>
      </c>
      <c r="U129" s="2" t="s">
        <v>798</v>
      </c>
      <c r="V129" s="2" t="n">
        <v>1</v>
      </c>
      <c r="W129" s="2" t="n">
        <v>1</v>
      </c>
      <c r="X129" s="2" t="n">
        <v>0</v>
      </c>
      <c r="Y129" s="2" t="n">
        <v>0</v>
      </c>
      <c r="Z129" s="2" t="n">
        <v>25.46645</v>
      </c>
      <c r="AA129" s="2" t="n">
        <v>-80.47984</v>
      </c>
      <c r="AB129" s="2" t="s">
        <v>725</v>
      </c>
      <c r="AC129" s="2" t="s">
        <v>799</v>
      </c>
      <c r="AD129" s="2"/>
    </row>
    <row r="130" customFormat="false" ht="23.85" hidden="false" customHeight="false" outlineLevel="0" collapsed="false">
      <c r="A130" s="2" t="s">
        <v>800</v>
      </c>
      <c r="B130" s="2" t="s">
        <v>801</v>
      </c>
      <c r="C130" s="2" t="s">
        <v>250</v>
      </c>
      <c r="D130" s="2"/>
      <c r="E130" s="2" t="s">
        <v>611</v>
      </c>
      <c r="F130" s="2" t="s">
        <v>156</v>
      </c>
      <c r="G130" s="2" t="s">
        <v>156</v>
      </c>
      <c r="H130" s="2" t="s">
        <v>108</v>
      </c>
      <c r="I130" s="2" t="n">
        <v>2025</v>
      </c>
      <c r="J130" s="2"/>
      <c r="K130" s="2" t="n">
        <v>2025</v>
      </c>
      <c r="L130" s="2" t="s">
        <v>78</v>
      </c>
      <c r="M130" s="2" t="s">
        <v>797</v>
      </c>
      <c r="N130" s="2"/>
      <c r="O130" s="2" t="s">
        <v>213</v>
      </c>
      <c r="P130" s="2" t="s">
        <v>145</v>
      </c>
      <c r="Q130" s="2"/>
      <c r="R130" s="2"/>
      <c r="S130" s="2" t="s">
        <v>166</v>
      </c>
      <c r="T130" s="2" t="s">
        <v>167</v>
      </c>
      <c r="U130" s="2" t="s">
        <v>802</v>
      </c>
      <c r="V130" s="2" t="n">
        <v>0</v>
      </c>
      <c r="W130" s="2" t="n">
        <v>0</v>
      </c>
      <c r="X130" s="2" t="n">
        <v>0</v>
      </c>
      <c r="Y130" s="2" t="n">
        <v>0</v>
      </c>
      <c r="Z130" s="2" t="n">
        <v>25.58936</v>
      </c>
      <c r="AA130" s="2" t="n">
        <v>-80.36133</v>
      </c>
      <c r="AB130" s="2" t="s">
        <v>725</v>
      </c>
      <c r="AC130" s="2" t="s">
        <v>803</v>
      </c>
      <c r="AD130" s="2"/>
    </row>
    <row r="131" customFormat="false" ht="57.45" hidden="false" customHeight="false" outlineLevel="0" collapsed="false">
      <c r="A131" s="2" t="s">
        <v>804</v>
      </c>
      <c r="B131" s="2" t="s">
        <v>805</v>
      </c>
      <c r="C131" s="2" t="s">
        <v>682</v>
      </c>
      <c r="D131" s="2"/>
      <c r="E131" s="2" t="s">
        <v>611</v>
      </c>
      <c r="F131" s="2" t="s">
        <v>226</v>
      </c>
      <c r="G131" s="2" t="s">
        <v>69</v>
      </c>
      <c r="H131" s="2" t="s">
        <v>71</v>
      </c>
      <c r="I131" s="2" t="n">
        <v>2025</v>
      </c>
      <c r="J131" s="2"/>
      <c r="K131" s="2" t="n">
        <v>2025</v>
      </c>
      <c r="L131" s="2" t="s">
        <v>78</v>
      </c>
      <c r="M131" s="2" t="s">
        <v>806</v>
      </c>
      <c r="N131" s="2"/>
      <c r="O131" s="2" t="s">
        <v>213</v>
      </c>
      <c r="P131" s="2" t="s">
        <v>145</v>
      </c>
      <c r="Q131" s="2"/>
      <c r="R131" s="2"/>
      <c r="S131" s="2" t="s">
        <v>166</v>
      </c>
      <c r="T131" s="2" t="s">
        <v>167</v>
      </c>
      <c r="U131" s="2" t="s">
        <v>807</v>
      </c>
      <c r="V131" s="2" t="n">
        <v>2</v>
      </c>
      <c r="W131" s="2" t="n">
        <v>2</v>
      </c>
      <c r="X131" s="2" t="n">
        <v>0.0003</v>
      </c>
      <c r="Y131" s="2" t="n">
        <v>0</v>
      </c>
      <c r="Z131" s="2" t="n">
        <v>25.615</v>
      </c>
      <c r="AA131" s="2" t="n">
        <v>-80.235</v>
      </c>
      <c r="AB131" s="2" t="s">
        <v>229</v>
      </c>
      <c r="AC131" s="2" t="s">
        <v>808</v>
      </c>
      <c r="AD131" s="2" t="s">
        <v>809</v>
      </c>
    </row>
    <row r="132" customFormat="false" ht="23.85" hidden="false" customHeight="false" outlineLevel="0" collapsed="false">
      <c r="A132" s="2" t="s">
        <v>810</v>
      </c>
      <c r="B132" s="2" t="s">
        <v>811</v>
      </c>
      <c r="C132" s="2" t="s">
        <v>250</v>
      </c>
      <c r="D132" s="2"/>
      <c r="E132" s="2" t="s">
        <v>611</v>
      </c>
      <c r="F132" s="2" t="s">
        <v>60</v>
      </c>
      <c r="G132" s="2" t="s">
        <v>60</v>
      </c>
      <c r="H132" s="2" t="s">
        <v>63</v>
      </c>
      <c r="I132" s="2" t="n">
        <v>2025</v>
      </c>
      <c r="J132" s="2"/>
      <c r="K132" s="2" t="n">
        <v>2025</v>
      </c>
      <c r="L132" s="2" t="s">
        <v>78</v>
      </c>
      <c r="M132" s="2" t="s">
        <v>797</v>
      </c>
      <c r="N132" s="2"/>
      <c r="O132" s="2" t="s">
        <v>213</v>
      </c>
      <c r="P132" s="2" t="s">
        <v>145</v>
      </c>
      <c r="Q132" s="2"/>
      <c r="R132" s="2"/>
      <c r="S132" s="2" t="s">
        <v>166</v>
      </c>
      <c r="T132" s="2" t="s">
        <v>167</v>
      </c>
      <c r="U132" s="2" t="s">
        <v>812</v>
      </c>
      <c r="V132" s="2" t="n">
        <v>1</v>
      </c>
      <c r="W132" s="2" t="n">
        <v>1</v>
      </c>
      <c r="X132" s="2" t="n">
        <v>0</v>
      </c>
      <c r="Y132" s="2" t="n">
        <v>0</v>
      </c>
      <c r="Z132" s="2" t="n">
        <v>25.6785</v>
      </c>
      <c r="AA132" s="2" t="n">
        <v>-80.321</v>
      </c>
      <c r="AB132" s="2" t="s">
        <v>66</v>
      </c>
      <c r="AC132" s="2" t="s">
        <v>813</v>
      </c>
      <c r="AD132" s="2"/>
    </row>
    <row r="133" customFormat="false" ht="35.05" hidden="false" customHeight="false" outlineLevel="0" collapsed="false">
      <c r="A133" s="2" t="s">
        <v>814</v>
      </c>
      <c r="B133" s="2" t="s">
        <v>815</v>
      </c>
      <c r="C133" s="2" t="s">
        <v>250</v>
      </c>
      <c r="D133" s="2"/>
      <c r="E133" s="2" t="s">
        <v>611</v>
      </c>
      <c r="F133" s="2" t="s">
        <v>86</v>
      </c>
      <c r="G133" s="2" t="s">
        <v>86</v>
      </c>
      <c r="H133" s="2" t="s">
        <v>87</v>
      </c>
      <c r="I133" s="2" t="n">
        <v>2025</v>
      </c>
      <c r="J133" s="2"/>
      <c r="K133" s="2" t="n">
        <v>2025</v>
      </c>
      <c r="L133" s="2" t="s">
        <v>78</v>
      </c>
      <c r="M133" s="2" t="s">
        <v>816</v>
      </c>
      <c r="N133" s="2"/>
      <c r="O133" s="2" t="s">
        <v>213</v>
      </c>
      <c r="P133" s="2" t="s">
        <v>145</v>
      </c>
      <c r="Q133" s="2"/>
      <c r="R133" s="2"/>
      <c r="S133" s="2" t="s">
        <v>166</v>
      </c>
      <c r="T133" s="2" t="s">
        <v>167</v>
      </c>
      <c r="U133" s="2" t="s">
        <v>817</v>
      </c>
      <c r="V133" s="2" t="n">
        <v>0</v>
      </c>
      <c r="W133" s="2" t="n">
        <v>0</v>
      </c>
      <c r="X133" s="2" t="n">
        <v>0</v>
      </c>
      <c r="Y133" s="2" t="n">
        <v>0</v>
      </c>
      <c r="Z133" s="2" t="n">
        <v>25.57621</v>
      </c>
      <c r="AA133" s="2" t="n">
        <v>-80.37266</v>
      </c>
      <c r="AB133" s="2" t="s">
        <v>725</v>
      </c>
      <c r="AC133" s="2" t="s">
        <v>818</v>
      </c>
      <c r="AD133" s="2"/>
    </row>
    <row r="134" customFormat="false" ht="23.85" hidden="false" customHeight="false" outlineLevel="0" collapsed="false">
      <c r="A134" s="2" t="s">
        <v>819</v>
      </c>
      <c r="B134" s="2" t="s">
        <v>820</v>
      </c>
      <c r="C134" s="2" t="s">
        <v>250</v>
      </c>
      <c r="D134" s="2"/>
      <c r="E134" s="2" t="s">
        <v>611</v>
      </c>
      <c r="F134" s="2" t="s">
        <v>150</v>
      </c>
      <c r="G134" s="2" t="s">
        <v>150</v>
      </c>
      <c r="H134" s="2" t="s">
        <v>108</v>
      </c>
      <c r="I134" s="2" t="n">
        <v>2025</v>
      </c>
      <c r="J134" s="2"/>
      <c r="K134" s="2" t="n">
        <v>2025</v>
      </c>
      <c r="L134" s="2" t="s">
        <v>78</v>
      </c>
      <c r="M134" s="2" t="s">
        <v>797</v>
      </c>
      <c r="N134" s="2"/>
      <c r="O134" s="2" t="s">
        <v>213</v>
      </c>
      <c r="P134" s="2" t="s">
        <v>145</v>
      </c>
      <c r="Q134" s="2"/>
      <c r="R134" s="2"/>
      <c r="S134" s="2" t="s">
        <v>166</v>
      </c>
      <c r="T134" s="2" t="s">
        <v>167</v>
      </c>
      <c r="U134" s="2" t="s">
        <v>812</v>
      </c>
      <c r="V134" s="2" t="n">
        <v>0</v>
      </c>
      <c r="W134" s="2" t="n">
        <v>0</v>
      </c>
      <c r="X134" s="2" t="n">
        <v>0</v>
      </c>
      <c r="Y134" s="2" t="n">
        <v>0</v>
      </c>
      <c r="Z134" s="2" t="n">
        <v>25.64452</v>
      </c>
      <c r="AA134" s="2" t="n">
        <v>-80.33409</v>
      </c>
      <c r="AB134" s="2" t="s">
        <v>725</v>
      </c>
      <c r="AC134" s="2" t="s">
        <v>821</v>
      </c>
      <c r="AD134" s="2"/>
    </row>
    <row r="135" customFormat="false" ht="35.05" hidden="false" customHeight="false" outlineLevel="0" collapsed="false">
      <c r="A135" s="2" t="s">
        <v>822</v>
      </c>
      <c r="B135" s="2" t="s">
        <v>823</v>
      </c>
      <c r="C135" s="2" t="s">
        <v>250</v>
      </c>
      <c r="D135" s="2"/>
      <c r="E135" s="2" t="s">
        <v>611</v>
      </c>
      <c r="F135" s="2" t="s">
        <v>150</v>
      </c>
      <c r="G135" s="2" t="s">
        <v>150</v>
      </c>
      <c r="H135" s="2" t="s">
        <v>108</v>
      </c>
      <c r="I135" s="2" t="n">
        <v>2025</v>
      </c>
      <c r="J135" s="2"/>
      <c r="K135" s="2" t="n">
        <v>2025</v>
      </c>
      <c r="L135" s="2" t="s">
        <v>78</v>
      </c>
      <c r="M135" s="2" t="s">
        <v>816</v>
      </c>
      <c r="N135" s="2"/>
      <c r="O135" s="2" t="s">
        <v>213</v>
      </c>
      <c r="P135" s="2" t="s">
        <v>145</v>
      </c>
      <c r="Q135" s="2"/>
      <c r="R135" s="2"/>
      <c r="S135" s="2" t="s">
        <v>166</v>
      </c>
      <c r="T135" s="2" t="s">
        <v>167</v>
      </c>
      <c r="U135" s="2" t="s">
        <v>824</v>
      </c>
      <c r="V135" s="2" t="n">
        <v>1</v>
      </c>
      <c r="W135" s="2" t="n">
        <v>1</v>
      </c>
      <c r="X135" s="2" t="n">
        <v>0</v>
      </c>
      <c r="Y135" s="2" t="n">
        <v>0</v>
      </c>
      <c r="Z135" s="2" t="n">
        <v>25.6283</v>
      </c>
      <c r="AA135" s="2" t="n">
        <v>-80.34162</v>
      </c>
      <c r="AB135" s="2" t="s">
        <v>725</v>
      </c>
      <c r="AC135" s="2" t="s">
        <v>825</v>
      </c>
      <c r="AD135" s="2"/>
    </row>
    <row r="136" customFormat="false" ht="35.05" hidden="false" customHeight="false" outlineLevel="0" collapsed="false">
      <c r="A136" s="2" t="s">
        <v>826</v>
      </c>
      <c r="B136" s="2" t="s">
        <v>827</v>
      </c>
      <c r="C136" s="2" t="s">
        <v>250</v>
      </c>
      <c r="D136" s="2"/>
      <c r="E136" s="2" t="s">
        <v>611</v>
      </c>
      <c r="F136" s="2" t="s">
        <v>144</v>
      </c>
      <c r="G136" s="2" t="s">
        <v>144</v>
      </c>
      <c r="H136" s="2" t="s">
        <v>87</v>
      </c>
      <c r="I136" s="2" t="n">
        <v>2025</v>
      </c>
      <c r="J136" s="2"/>
      <c r="K136" s="2" t="n">
        <v>2025</v>
      </c>
      <c r="L136" s="2" t="s">
        <v>78</v>
      </c>
      <c r="M136" s="2" t="s">
        <v>828</v>
      </c>
      <c r="N136" s="2"/>
      <c r="O136" s="2" t="s">
        <v>213</v>
      </c>
      <c r="P136" s="2" t="s">
        <v>145</v>
      </c>
      <c r="Q136" s="2"/>
      <c r="R136" s="2"/>
      <c r="S136" s="2" t="s">
        <v>166</v>
      </c>
      <c r="T136" s="2" t="s">
        <v>167</v>
      </c>
      <c r="U136" s="2" t="s">
        <v>829</v>
      </c>
      <c r="V136" s="2" t="n">
        <v>1</v>
      </c>
      <c r="W136" s="2" t="n">
        <v>1</v>
      </c>
      <c r="X136" s="2" t="n">
        <v>0</v>
      </c>
      <c r="Y136" s="2" t="n">
        <v>0</v>
      </c>
      <c r="Z136" s="2" t="n">
        <v>25.61444</v>
      </c>
      <c r="AA136" s="2" t="n">
        <v>-80.34805</v>
      </c>
      <c r="AB136" s="2" t="s">
        <v>725</v>
      </c>
      <c r="AC136" s="2" t="s">
        <v>830</v>
      </c>
      <c r="AD136" s="2"/>
    </row>
    <row r="137" customFormat="false" ht="35.05" hidden="false" customHeight="false" outlineLevel="0" collapsed="false">
      <c r="A137" s="2" t="s">
        <v>831</v>
      </c>
      <c r="B137" s="2" t="s">
        <v>832</v>
      </c>
      <c r="C137" s="2" t="s">
        <v>250</v>
      </c>
      <c r="D137" s="2"/>
      <c r="E137" s="2" t="s">
        <v>611</v>
      </c>
      <c r="F137" s="2" t="s">
        <v>114</v>
      </c>
      <c r="G137" s="2" t="s">
        <v>114</v>
      </c>
      <c r="H137" s="2" t="s">
        <v>108</v>
      </c>
      <c r="I137" s="2" t="n">
        <v>2025</v>
      </c>
      <c r="J137" s="2"/>
      <c r="K137" s="2" t="n">
        <v>2025</v>
      </c>
      <c r="L137" s="2" t="s">
        <v>78</v>
      </c>
      <c r="M137" s="2" t="s">
        <v>797</v>
      </c>
      <c r="N137" s="2"/>
      <c r="O137" s="2" t="s">
        <v>213</v>
      </c>
      <c r="P137" s="2" t="s">
        <v>145</v>
      </c>
      <c r="Q137" s="2"/>
      <c r="R137" s="2"/>
      <c r="S137" s="2" t="s">
        <v>166</v>
      </c>
      <c r="T137" s="2" t="s">
        <v>167</v>
      </c>
      <c r="U137" s="2" t="s">
        <v>833</v>
      </c>
      <c r="V137" s="2" t="n">
        <v>0</v>
      </c>
      <c r="W137" s="2" t="n">
        <v>0</v>
      </c>
      <c r="X137" s="2" t="n">
        <v>0</v>
      </c>
      <c r="Y137" s="2" t="n">
        <v>0</v>
      </c>
      <c r="Z137" s="2" t="n">
        <v>25.4618</v>
      </c>
      <c r="AA137" s="2" t="n">
        <v>-80.48226</v>
      </c>
      <c r="AB137" s="2" t="s">
        <v>725</v>
      </c>
      <c r="AC137" s="2" t="s">
        <v>834</v>
      </c>
      <c r="AD137" s="2"/>
    </row>
    <row r="138" customFormat="false" ht="23.85" hidden="false" customHeight="false" outlineLevel="0" collapsed="false">
      <c r="A138" s="2" t="s">
        <v>835</v>
      </c>
      <c r="B138" s="2" t="s">
        <v>836</v>
      </c>
      <c r="C138" s="2" t="s">
        <v>250</v>
      </c>
      <c r="D138" s="2"/>
      <c r="E138" s="2" t="s">
        <v>611</v>
      </c>
      <c r="F138" s="2" t="s">
        <v>156</v>
      </c>
      <c r="G138" s="2" t="s">
        <v>156</v>
      </c>
      <c r="H138" s="2" t="s">
        <v>108</v>
      </c>
      <c r="I138" s="2" t="n">
        <v>2025</v>
      </c>
      <c r="J138" s="2"/>
      <c r="K138" s="2" t="n">
        <v>2025</v>
      </c>
      <c r="L138" s="2" t="s">
        <v>78</v>
      </c>
      <c r="M138" s="2" t="s">
        <v>816</v>
      </c>
      <c r="N138" s="2"/>
      <c r="O138" s="2" t="s">
        <v>213</v>
      </c>
      <c r="P138" s="2" t="s">
        <v>145</v>
      </c>
      <c r="Q138" s="2"/>
      <c r="R138" s="2"/>
      <c r="S138" s="2" t="s">
        <v>166</v>
      </c>
      <c r="T138" s="2" t="s">
        <v>167</v>
      </c>
      <c r="U138" s="2" t="s">
        <v>837</v>
      </c>
      <c r="V138" s="2" t="n">
        <v>0</v>
      </c>
      <c r="W138" s="2" t="n">
        <v>0</v>
      </c>
      <c r="X138" s="2" t="n">
        <v>0</v>
      </c>
      <c r="Y138" s="2" t="n">
        <v>0</v>
      </c>
      <c r="Z138" s="2" t="n">
        <v>25.59799</v>
      </c>
      <c r="AA138" s="2" t="n">
        <v>-80.35573</v>
      </c>
      <c r="AB138" s="2" t="s">
        <v>725</v>
      </c>
      <c r="AC138" s="2" t="s">
        <v>838</v>
      </c>
      <c r="AD138" s="2"/>
    </row>
    <row r="139" customFormat="false" ht="35.05" hidden="false" customHeight="false" outlineLevel="0" collapsed="false">
      <c r="A139" s="2" t="s">
        <v>839</v>
      </c>
      <c r="B139" s="2" t="s">
        <v>840</v>
      </c>
      <c r="C139" s="2" t="s">
        <v>250</v>
      </c>
      <c r="D139" s="2"/>
      <c r="E139" s="2" t="s">
        <v>611</v>
      </c>
      <c r="F139" s="2" t="s">
        <v>156</v>
      </c>
      <c r="G139" s="2" t="s">
        <v>156</v>
      </c>
      <c r="H139" s="2" t="s">
        <v>108</v>
      </c>
      <c r="I139" s="2" t="n">
        <v>2025</v>
      </c>
      <c r="J139" s="2"/>
      <c r="K139" s="2" t="n">
        <v>2025</v>
      </c>
      <c r="L139" s="2" t="s">
        <v>78</v>
      </c>
      <c r="M139" s="2" t="s">
        <v>816</v>
      </c>
      <c r="N139" s="2"/>
      <c r="O139" s="2" t="s">
        <v>213</v>
      </c>
      <c r="P139" s="2" t="s">
        <v>145</v>
      </c>
      <c r="Q139" s="2"/>
      <c r="R139" s="2"/>
      <c r="S139" s="2" t="s">
        <v>166</v>
      </c>
      <c r="T139" s="2" t="s">
        <v>167</v>
      </c>
      <c r="U139" s="2" t="s">
        <v>841</v>
      </c>
      <c r="V139" s="2" t="n">
        <v>1</v>
      </c>
      <c r="W139" s="2" t="n">
        <v>1</v>
      </c>
      <c r="X139" s="2" t="n">
        <v>0</v>
      </c>
      <c r="Y139" s="2" t="n">
        <v>0</v>
      </c>
      <c r="Z139" s="2" t="n">
        <v>25.57951</v>
      </c>
      <c r="AA139" s="2" t="n">
        <v>-80.36943</v>
      </c>
      <c r="AB139" s="2" t="s">
        <v>725</v>
      </c>
      <c r="AC139" s="2" t="s">
        <v>842</v>
      </c>
      <c r="AD139" s="2"/>
    </row>
    <row r="140" customFormat="false" ht="23.85" hidden="false" customHeight="false" outlineLevel="0" collapsed="false">
      <c r="A140" s="2" t="s">
        <v>843</v>
      </c>
      <c r="B140" s="2" t="s">
        <v>844</v>
      </c>
      <c r="C140" s="2" t="s">
        <v>250</v>
      </c>
      <c r="D140" s="2"/>
      <c r="E140" s="2" t="s">
        <v>611</v>
      </c>
      <c r="F140" s="2" t="s">
        <v>102</v>
      </c>
      <c r="G140" s="2" t="s">
        <v>102</v>
      </c>
      <c r="H140" s="2" t="s">
        <v>87</v>
      </c>
      <c r="I140" s="2" t="n">
        <v>2025</v>
      </c>
      <c r="J140" s="2"/>
      <c r="K140" s="2" t="n">
        <v>2025</v>
      </c>
      <c r="L140" s="2" t="s">
        <v>78</v>
      </c>
      <c r="M140" s="2" t="s">
        <v>816</v>
      </c>
      <c r="N140" s="2"/>
      <c r="O140" s="2" t="s">
        <v>213</v>
      </c>
      <c r="P140" s="2" t="s">
        <v>145</v>
      </c>
      <c r="Q140" s="2"/>
      <c r="R140" s="2"/>
      <c r="S140" s="2" t="s">
        <v>166</v>
      </c>
      <c r="T140" s="2" t="s">
        <v>167</v>
      </c>
      <c r="U140" s="2" t="s">
        <v>845</v>
      </c>
      <c r="V140" s="2" t="n">
        <v>1</v>
      </c>
      <c r="W140" s="2" t="n">
        <v>1</v>
      </c>
      <c r="X140" s="2" t="n">
        <v>0</v>
      </c>
      <c r="Y140" s="2" t="n">
        <v>0</v>
      </c>
      <c r="Z140" s="2" t="n">
        <v>25.53949</v>
      </c>
      <c r="AA140" s="2" t="n">
        <v>-80.40863</v>
      </c>
      <c r="AB140" s="2" t="s">
        <v>725</v>
      </c>
      <c r="AC140" s="2" t="s">
        <v>846</v>
      </c>
      <c r="AD140" s="2"/>
    </row>
    <row r="141" customFormat="false" ht="35.05" hidden="false" customHeight="false" outlineLevel="0" collapsed="false">
      <c r="A141" s="2" t="s">
        <v>847</v>
      </c>
      <c r="B141" s="2" t="s">
        <v>848</v>
      </c>
      <c r="C141" s="2" t="s">
        <v>250</v>
      </c>
      <c r="D141" s="2"/>
      <c r="E141" s="2" t="s">
        <v>611</v>
      </c>
      <c r="F141" s="2" t="s">
        <v>97</v>
      </c>
      <c r="G141" s="2" t="s">
        <v>97</v>
      </c>
      <c r="H141" s="2" t="s">
        <v>87</v>
      </c>
      <c r="I141" s="2" t="n">
        <v>2025</v>
      </c>
      <c r="J141" s="2"/>
      <c r="K141" s="2" t="n">
        <v>2025</v>
      </c>
      <c r="L141" s="2" t="s">
        <v>78</v>
      </c>
      <c r="M141" s="2" t="s">
        <v>797</v>
      </c>
      <c r="N141" s="2"/>
      <c r="O141" s="2" t="s">
        <v>213</v>
      </c>
      <c r="P141" s="2" t="s">
        <v>145</v>
      </c>
      <c r="Q141" s="2"/>
      <c r="R141" s="2"/>
      <c r="S141" s="2" t="s">
        <v>166</v>
      </c>
      <c r="T141" s="2" t="s">
        <v>167</v>
      </c>
      <c r="U141" s="2" t="s">
        <v>849</v>
      </c>
      <c r="V141" s="2" t="n">
        <v>0</v>
      </c>
      <c r="W141" s="2" t="n">
        <v>0</v>
      </c>
      <c r="X141" s="2" t="n">
        <v>0</v>
      </c>
      <c r="Y141" s="2" t="n">
        <v>0</v>
      </c>
      <c r="Z141" s="2" t="n">
        <v>25.52213</v>
      </c>
      <c r="AA141" s="2" t="n">
        <v>-80.42529</v>
      </c>
      <c r="AB141" s="2" t="s">
        <v>725</v>
      </c>
      <c r="AC141" s="2" t="s">
        <v>850</v>
      </c>
      <c r="AD141" s="2"/>
    </row>
    <row r="142" customFormat="false" ht="35.05" hidden="false" customHeight="false" outlineLevel="0" collapsed="false">
      <c r="A142" s="2" t="s">
        <v>851</v>
      </c>
      <c r="B142" s="2" t="s">
        <v>852</v>
      </c>
      <c r="C142" s="2" t="s">
        <v>250</v>
      </c>
      <c r="D142" s="2"/>
      <c r="E142" s="2" t="s">
        <v>611</v>
      </c>
      <c r="F142" s="2" t="s">
        <v>119</v>
      </c>
      <c r="G142" s="2" t="s">
        <v>119</v>
      </c>
      <c r="H142" s="2" t="s">
        <v>87</v>
      </c>
      <c r="I142" s="2" t="n">
        <v>2025</v>
      </c>
      <c r="J142" s="2"/>
      <c r="K142" s="2" t="n">
        <v>2025</v>
      </c>
      <c r="L142" s="2" t="s">
        <v>78</v>
      </c>
      <c r="M142" s="2" t="s">
        <v>816</v>
      </c>
      <c r="N142" s="2"/>
      <c r="O142" s="2" t="s">
        <v>213</v>
      </c>
      <c r="P142" s="2" t="s">
        <v>145</v>
      </c>
      <c r="Q142" s="2"/>
      <c r="R142" s="2"/>
      <c r="S142" s="2" t="s">
        <v>166</v>
      </c>
      <c r="T142" s="2" t="s">
        <v>167</v>
      </c>
      <c r="U142" s="2" t="s">
        <v>853</v>
      </c>
      <c r="V142" s="2" t="n">
        <v>0</v>
      </c>
      <c r="W142" s="2" t="n">
        <v>0</v>
      </c>
      <c r="X142" s="2" t="n">
        <v>0</v>
      </c>
      <c r="Y142" s="2" t="n">
        <v>0</v>
      </c>
      <c r="Z142" s="2" t="n">
        <v>25.49155</v>
      </c>
      <c r="AA142" s="2" t="n">
        <v>-80.45548</v>
      </c>
      <c r="AB142" s="2" t="s">
        <v>854</v>
      </c>
      <c r="AC142" s="2" t="s">
        <v>855</v>
      </c>
      <c r="AD142" s="2"/>
    </row>
    <row r="143" customFormat="false" ht="23.85" hidden="false" customHeight="false" outlineLevel="0" collapsed="false">
      <c r="A143" s="2" t="s">
        <v>856</v>
      </c>
      <c r="B143" s="2" t="s">
        <v>857</v>
      </c>
      <c r="C143" s="2" t="s">
        <v>250</v>
      </c>
      <c r="D143" s="2"/>
      <c r="E143" s="2" t="s">
        <v>611</v>
      </c>
      <c r="F143" s="2" t="s">
        <v>107</v>
      </c>
      <c r="G143" s="2" t="s">
        <v>107</v>
      </c>
      <c r="H143" s="2" t="s">
        <v>108</v>
      </c>
      <c r="I143" s="2" t="n">
        <v>2025</v>
      </c>
      <c r="J143" s="2"/>
      <c r="K143" s="2" t="n">
        <v>2025</v>
      </c>
      <c r="L143" s="2" t="s">
        <v>78</v>
      </c>
      <c r="M143" s="2" t="s">
        <v>797</v>
      </c>
      <c r="N143" s="2"/>
      <c r="O143" s="2" t="s">
        <v>213</v>
      </c>
      <c r="P143" s="2" t="s">
        <v>145</v>
      </c>
      <c r="Q143" s="2"/>
      <c r="R143" s="2"/>
      <c r="S143" s="2" t="s">
        <v>166</v>
      </c>
      <c r="T143" s="2" t="s">
        <v>167</v>
      </c>
      <c r="U143" s="2" t="s">
        <v>798</v>
      </c>
      <c r="V143" s="2" t="n">
        <v>1</v>
      </c>
      <c r="W143" s="2" t="n">
        <v>1</v>
      </c>
      <c r="X143" s="2" t="n">
        <v>0</v>
      </c>
      <c r="Y143" s="2" t="n">
        <v>0</v>
      </c>
      <c r="Z143" s="2" t="n">
        <v>25.4768</v>
      </c>
      <c r="AA143" s="2" t="n">
        <v>-80.4699</v>
      </c>
      <c r="AB143" s="2" t="s">
        <v>725</v>
      </c>
      <c r="AC143" s="2" t="s">
        <v>858</v>
      </c>
      <c r="AD143" s="2"/>
    </row>
    <row r="144" customFormat="false" ht="35.05" hidden="false" customHeight="false" outlineLevel="0" collapsed="false">
      <c r="A144" s="2" t="s">
        <v>859</v>
      </c>
      <c r="B144" s="2" t="s">
        <v>860</v>
      </c>
      <c r="C144" s="2" t="s">
        <v>861</v>
      </c>
      <c r="D144" s="2"/>
      <c r="E144" s="2" t="s">
        <v>862</v>
      </c>
      <c r="F144" s="2" t="s">
        <v>76</v>
      </c>
      <c r="G144" s="2" t="s">
        <v>75</v>
      </c>
      <c r="H144" s="2" t="s">
        <v>77</v>
      </c>
      <c r="I144" s="2"/>
      <c r="J144" s="2"/>
      <c r="K144" s="2" t="n">
        <v>1897</v>
      </c>
      <c r="L144" s="2" t="s">
        <v>863</v>
      </c>
      <c r="M144" s="2" t="s">
        <v>864</v>
      </c>
      <c r="N144" s="2"/>
      <c r="O144" s="2" t="s">
        <v>79</v>
      </c>
      <c r="P144" s="2" t="s">
        <v>80</v>
      </c>
      <c r="Q144" s="2"/>
      <c r="R144" s="2"/>
      <c r="S144" s="2" t="s">
        <v>166</v>
      </c>
      <c r="T144" s="2" t="s">
        <v>445</v>
      </c>
      <c r="U144" s="2" t="s">
        <v>865</v>
      </c>
      <c r="V144" s="2" t="n">
        <v>1</v>
      </c>
      <c r="W144" s="2" t="n">
        <v>1</v>
      </c>
      <c r="X144" s="2" t="n">
        <v>0</v>
      </c>
      <c r="Y144" s="2" t="n">
        <v>0</v>
      </c>
      <c r="Z144" s="2" t="n">
        <v>25.49821</v>
      </c>
      <c r="AA144" s="2" t="n">
        <v>-80.49463</v>
      </c>
      <c r="AB144" s="2" t="s">
        <v>510</v>
      </c>
      <c r="AC144" s="2" t="s">
        <v>866</v>
      </c>
      <c r="AD144" s="2" t="s">
        <v>867</v>
      </c>
    </row>
    <row r="145" customFormat="false" ht="46.25" hidden="false" customHeight="false" outlineLevel="0" collapsed="false">
      <c r="A145" s="2" t="s">
        <v>868</v>
      </c>
      <c r="B145" s="2" t="s">
        <v>869</v>
      </c>
      <c r="C145" s="2" t="s">
        <v>870</v>
      </c>
      <c r="D145" s="2"/>
      <c r="E145" s="2" t="s">
        <v>862</v>
      </c>
      <c r="F145" s="2" t="s">
        <v>86</v>
      </c>
      <c r="G145" s="2" t="s">
        <v>86</v>
      </c>
      <c r="H145" s="2" t="s">
        <v>87</v>
      </c>
      <c r="I145" s="2" t="n">
        <v>1903</v>
      </c>
      <c r="J145" s="2"/>
      <c r="K145" s="2" t="n">
        <v>1903</v>
      </c>
      <c r="L145" s="2" t="s">
        <v>78</v>
      </c>
      <c r="M145" s="2" t="s">
        <v>871</v>
      </c>
      <c r="N145" s="2" t="s">
        <v>195</v>
      </c>
      <c r="O145" s="2" t="s">
        <v>213</v>
      </c>
      <c r="P145" s="2" t="s">
        <v>80</v>
      </c>
      <c r="Q145" s="2"/>
      <c r="R145" s="2"/>
      <c r="S145" s="2" t="s">
        <v>166</v>
      </c>
      <c r="T145" s="2" t="s">
        <v>175</v>
      </c>
      <c r="U145" s="2" t="s">
        <v>872</v>
      </c>
      <c r="V145" s="2" t="n">
        <v>3</v>
      </c>
      <c r="W145" s="2" t="n">
        <v>3</v>
      </c>
      <c r="X145" s="2" t="n">
        <v>0.0247</v>
      </c>
      <c r="Y145" s="2" t="n">
        <v>0</v>
      </c>
      <c r="Z145" s="2" t="n">
        <v>25.559</v>
      </c>
      <c r="AA145" s="2" t="n">
        <v>-80.391</v>
      </c>
      <c r="AB145" s="2" t="s">
        <v>66</v>
      </c>
      <c r="AC145" s="2" t="s">
        <v>873</v>
      </c>
      <c r="AD145" s="2" t="s">
        <v>874</v>
      </c>
    </row>
    <row r="146" customFormat="false" ht="23.85" hidden="false" customHeight="false" outlineLevel="0" collapsed="false">
      <c r="A146" s="2" t="s">
        <v>875</v>
      </c>
      <c r="B146" s="2" t="s">
        <v>876</v>
      </c>
      <c r="C146" s="2" t="s">
        <v>302</v>
      </c>
      <c r="D146" s="2" t="s">
        <v>303</v>
      </c>
      <c r="E146" s="2" t="s">
        <v>862</v>
      </c>
      <c r="F146" s="2" t="s">
        <v>86</v>
      </c>
      <c r="G146" s="2" t="s">
        <v>86</v>
      </c>
      <c r="H146" s="2" t="s">
        <v>87</v>
      </c>
      <c r="I146" s="2" t="n">
        <v>1903</v>
      </c>
      <c r="J146" s="2"/>
      <c r="K146" s="2" t="n">
        <v>1903</v>
      </c>
      <c r="L146" s="2" t="s">
        <v>305</v>
      </c>
      <c r="M146" s="2" t="s">
        <v>877</v>
      </c>
      <c r="N146" s="2"/>
      <c r="O146" s="2" t="s">
        <v>203</v>
      </c>
      <c r="P146" s="2" t="s">
        <v>80</v>
      </c>
      <c r="Q146" s="2"/>
      <c r="R146" s="2"/>
      <c r="S146" s="2" t="s">
        <v>166</v>
      </c>
      <c r="T146" s="2" t="s">
        <v>175</v>
      </c>
      <c r="U146" s="2" t="s">
        <v>872</v>
      </c>
      <c r="V146" s="2" t="n">
        <v>1</v>
      </c>
      <c r="W146" s="2" t="n">
        <v>1</v>
      </c>
      <c r="X146" s="2" t="n">
        <v>0</v>
      </c>
      <c r="Y146" s="2" t="n">
        <v>0</v>
      </c>
      <c r="Z146" s="2" t="n">
        <v>25.5628</v>
      </c>
      <c r="AA146" s="2" t="n">
        <v>-80.3778</v>
      </c>
      <c r="AB146" s="2" t="s">
        <v>878</v>
      </c>
      <c r="AC146" s="2" t="s">
        <v>879</v>
      </c>
      <c r="AD146" s="2"/>
    </row>
    <row r="147" customFormat="false" ht="35.05" hidden="false" customHeight="false" outlineLevel="0" collapsed="false">
      <c r="A147" s="2" t="s">
        <v>880</v>
      </c>
      <c r="B147" s="2" t="s">
        <v>881</v>
      </c>
      <c r="C147" s="2" t="s">
        <v>870</v>
      </c>
      <c r="D147" s="2"/>
      <c r="E147" s="2" t="s">
        <v>862</v>
      </c>
      <c r="F147" s="2" t="s">
        <v>107</v>
      </c>
      <c r="G147" s="2" t="s">
        <v>107</v>
      </c>
      <c r="H147" s="2" t="s">
        <v>108</v>
      </c>
      <c r="I147" s="2" t="n">
        <v>1904</v>
      </c>
      <c r="J147" s="2"/>
      <c r="K147" s="2" t="n">
        <v>1904</v>
      </c>
      <c r="L147" s="2" t="s">
        <v>78</v>
      </c>
      <c r="M147" s="2" t="s">
        <v>882</v>
      </c>
      <c r="N147" s="2" t="s">
        <v>195</v>
      </c>
      <c r="O147" s="2" t="s">
        <v>213</v>
      </c>
      <c r="P147" s="2" t="s">
        <v>80</v>
      </c>
      <c r="Q147" s="2"/>
      <c r="R147" s="2"/>
      <c r="S147" s="2" t="s">
        <v>166</v>
      </c>
      <c r="T147" s="2" t="s">
        <v>167</v>
      </c>
      <c r="U147" s="2" t="s">
        <v>883</v>
      </c>
      <c r="V147" s="2" t="n">
        <v>2</v>
      </c>
      <c r="W147" s="2" t="n">
        <v>2</v>
      </c>
      <c r="X147" s="2" t="n">
        <v>0.0036</v>
      </c>
      <c r="Y147" s="2" t="n">
        <v>0</v>
      </c>
      <c r="Z147" s="2" t="n">
        <v>25.46965</v>
      </c>
      <c r="AA147" s="2" t="n">
        <v>-80.47591</v>
      </c>
      <c r="AB147" s="2" t="s">
        <v>177</v>
      </c>
      <c r="AC147" s="2" t="s">
        <v>884</v>
      </c>
      <c r="AD147" s="2" t="s">
        <v>885</v>
      </c>
    </row>
    <row r="148" customFormat="false" ht="35.05" hidden="false" customHeight="false" outlineLevel="0" collapsed="false">
      <c r="A148" s="2" t="s">
        <v>886</v>
      </c>
      <c r="B148" s="2" t="s">
        <v>887</v>
      </c>
      <c r="C148" s="2" t="s">
        <v>163</v>
      </c>
      <c r="D148" s="2"/>
      <c r="E148" s="2" t="s">
        <v>862</v>
      </c>
      <c r="F148" s="2" t="s">
        <v>76</v>
      </c>
      <c r="G148" s="2" t="s">
        <v>75</v>
      </c>
      <c r="H148" s="2" t="s">
        <v>77</v>
      </c>
      <c r="I148" s="2" t="n">
        <v>1904</v>
      </c>
      <c r="J148" s="2"/>
      <c r="K148" s="2" t="n">
        <v>1904</v>
      </c>
      <c r="L148" s="2" t="s">
        <v>78</v>
      </c>
      <c r="M148" s="2" t="s">
        <v>888</v>
      </c>
      <c r="N148" s="2" t="s">
        <v>195</v>
      </c>
      <c r="O148" s="2" t="s">
        <v>889</v>
      </c>
      <c r="P148" s="2" t="s">
        <v>80</v>
      </c>
      <c r="Q148" s="2"/>
      <c r="R148" s="2"/>
      <c r="S148" s="2" t="s">
        <v>166</v>
      </c>
      <c r="T148" s="2" t="s">
        <v>175</v>
      </c>
      <c r="U148" s="2" t="s">
        <v>890</v>
      </c>
      <c r="V148" s="2" t="n">
        <v>0</v>
      </c>
      <c r="W148" s="2" t="n">
        <v>0</v>
      </c>
      <c r="X148" s="2" t="n">
        <v>0</v>
      </c>
      <c r="Y148" s="2" t="n">
        <v>0</v>
      </c>
      <c r="Z148" s="2" t="n">
        <v>25.55119</v>
      </c>
      <c r="AA148" s="2" t="n">
        <v>-80.44521</v>
      </c>
      <c r="AB148" s="2" t="s">
        <v>510</v>
      </c>
      <c r="AC148" s="2" t="s">
        <v>891</v>
      </c>
      <c r="AD148" s="2" t="s">
        <v>892</v>
      </c>
    </row>
    <row r="149" customFormat="false" ht="23.85" hidden="false" customHeight="false" outlineLevel="0" collapsed="false">
      <c r="A149" s="2" t="s">
        <v>893</v>
      </c>
      <c r="B149" s="2" t="s">
        <v>894</v>
      </c>
      <c r="C149" s="2" t="s">
        <v>870</v>
      </c>
      <c r="D149" s="2"/>
      <c r="E149" s="2" t="s">
        <v>862</v>
      </c>
      <c r="F149" s="2" t="s">
        <v>76</v>
      </c>
      <c r="G149" s="2" t="s">
        <v>75</v>
      </c>
      <c r="H149" s="2" t="s">
        <v>77</v>
      </c>
      <c r="I149" s="2" t="n">
        <v>1912</v>
      </c>
      <c r="J149" s="2"/>
      <c r="K149" s="2" t="n">
        <v>1912</v>
      </c>
      <c r="L149" s="2" t="s">
        <v>78</v>
      </c>
      <c r="M149" s="2" t="s">
        <v>895</v>
      </c>
      <c r="N149" s="2" t="s">
        <v>195</v>
      </c>
      <c r="O149" s="2" t="s">
        <v>213</v>
      </c>
      <c r="P149" s="2" t="s">
        <v>80</v>
      </c>
      <c r="Q149" s="2"/>
      <c r="R149" s="2"/>
      <c r="S149" s="2" t="s">
        <v>166</v>
      </c>
      <c r="T149" s="2" t="s">
        <v>175</v>
      </c>
      <c r="U149" s="2" t="s">
        <v>896</v>
      </c>
      <c r="V149" s="2" t="n">
        <v>0</v>
      </c>
      <c r="W149" s="2" t="n">
        <v>0</v>
      </c>
      <c r="X149" s="2" t="n">
        <v>0</v>
      </c>
      <c r="Y149" s="2" t="n">
        <v>0</v>
      </c>
      <c r="Z149" s="2" t="n">
        <v>25.54</v>
      </c>
      <c r="AA149" s="2" t="n">
        <v>-80.495</v>
      </c>
      <c r="AB149" s="2" t="s">
        <v>66</v>
      </c>
      <c r="AC149" s="2" t="s">
        <v>897</v>
      </c>
      <c r="AD149" s="2"/>
    </row>
    <row r="150" customFormat="false" ht="46.25" hidden="false" customHeight="false" outlineLevel="0" collapsed="false">
      <c r="A150" s="2" t="s">
        <v>898</v>
      </c>
      <c r="B150" s="2" t="s">
        <v>899</v>
      </c>
      <c r="C150" s="2" t="s">
        <v>352</v>
      </c>
      <c r="D150" s="2"/>
      <c r="E150" s="2" t="s">
        <v>862</v>
      </c>
      <c r="F150" s="2" t="s">
        <v>86</v>
      </c>
      <c r="G150" s="2" t="s">
        <v>86</v>
      </c>
      <c r="H150" s="2" t="s">
        <v>87</v>
      </c>
      <c r="I150" s="2" t="n">
        <v>1916</v>
      </c>
      <c r="J150" s="2"/>
      <c r="K150" s="2" t="n">
        <v>1916</v>
      </c>
      <c r="L150" s="2" t="s">
        <v>78</v>
      </c>
      <c r="M150" s="2" t="s">
        <v>406</v>
      </c>
      <c r="N150" s="2" t="s">
        <v>195</v>
      </c>
      <c r="O150" s="2" t="s">
        <v>900</v>
      </c>
      <c r="P150" s="2" t="s">
        <v>80</v>
      </c>
      <c r="Q150" s="2"/>
      <c r="R150" s="2"/>
      <c r="S150" s="2" t="s">
        <v>166</v>
      </c>
      <c r="T150" s="2" t="s">
        <v>175</v>
      </c>
      <c r="U150" s="2" t="s">
        <v>901</v>
      </c>
      <c r="V150" s="2" t="n">
        <v>1</v>
      </c>
      <c r="W150" s="2" t="n">
        <v>1</v>
      </c>
      <c r="X150" s="2" t="n">
        <v>0</v>
      </c>
      <c r="Y150" s="2" t="n">
        <v>0</v>
      </c>
      <c r="Z150" s="2" t="n">
        <v>25.56619</v>
      </c>
      <c r="AA150" s="2" t="n">
        <v>-80.39727</v>
      </c>
      <c r="AB150" s="2" t="s">
        <v>510</v>
      </c>
      <c r="AC150" s="2" t="s">
        <v>902</v>
      </c>
      <c r="AD150" s="2" t="s">
        <v>903</v>
      </c>
    </row>
    <row r="151" customFormat="false" ht="35.05" hidden="false" customHeight="false" outlineLevel="0" collapsed="false">
      <c r="A151" s="2" t="s">
        <v>904</v>
      </c>
      <c r="B151" s="2" t="s">
        <v>905</v>
      </c>
      <c r="C151" s="2" t="s">
        <v>302</v>
      </c>
      <c r="D151" s="2" t="s">
        <v>303</v>
      </c>
      <c r="E151" s="2" t="s">
        <v>862</v>
      </c>
      <c r="F151" s="2" t="s">
        <v>86</v>
      </c>
      <c r="G151" s="2" t="s">
        <v>86</v>
      </c>
      <c r="H151" s="2" t="s">
        <v>87</v>
      </c>
      <c r="I151" s="2" t="n">
        <v>1916</v>
      </c>
      <c r="J151" s="2" t="n">
        <v>2001</v>
      </c>
      <c r="K151" s="2" t="n">
        <v>1916</v>
      </c>
      <c r="L151" s="2" t="s">
        <v>305</v>
      </c>
      <c r="M151" s="2" t="s">
        <v>906</v>
      </c>
      <c r="N151" s="2"/>
      <c r="O151" s="2" t="s">
        <v>203</v>
      </c>
      <c r="P151" s="2" t="s">
        <v>80</v>
      </c>
      <c r="Q151" s="2"/>
      <c r="R151" s="2"/>
      <c r="S151" s="2" t="s">
        <v>166</v>
      </c>
      <c r="T151" s="2" t="s">
        <v>175</v>
      </c>
      <c r="U151" s="2" t="s">
        <v>901</v>
      </c>
      <c r="V151" s="2" t="n">
        <v>1</v>
      </c>
      <c r="W151" s="2" t="n">
        <v>1</v>
      </c>
      <c r="X151" s="2" t="n">
        <v>0</v>
      </c>
      <c r="Y151" s="2" t="n">
        <v>0</v>
      </c>
      <c r="Z151" s="2" t="n">
        <v>25.5628</v>
      </c>
      <c r="AA151" s="2" t="n">
        <v>-80.3778</v>
      </c>
      <c r="AB151" s="2" t="s">
        <v>878</v>
      </c>
      <c r="AC151" s="2" t="s">
        <v>907</v>
      </c>
      <c r="AD151" s="2"/>
    </row>
    <row r="152" customFormat="false" ht="46.25" hidden="false" customHeight="false" outlineLevel="0" collapsed="false">
      <c r="A152" s="2" t="s">
        <v>908</v>
      </c>
      <c r="B152" s="2" t="s">
        <v>909</v>
      </c>
      <c r="C152" s="2" t="s">
        <v>163</v>
      </c>
      <c r="D152" s="2"/>
      <c r="E152" s="2" t="s">
        <v>862</v>
      </c>
      <c r="F152" s="2" t="s">
        <v>76</v>
      </c>
      <c r="G152" s="2" t="s">
        <v>75</v>
      </c>
      <c r="H152" s="2" t="s">
        <v>77</v>
      </c>
      <c r="I152" s="2" t="n">
        <v>1916</v>
      </c>
      <c r="J152" s="2"/>
      <c r="K152" s="2" t="n">
        <v>1916</v>
      </c>
      <c r="L152" s="2" t="s">
        <v>78</v>
      </c>
      <c r="M152" s="2" t="s">
        <v>910</v>
      </c>
      <c r="N152" s="2" t="s">
        <v>269</v>
      </c>
      <c r="O152" s="2" t="s">
        <v>911</v>
      </c>
      <c r="P152" s="2" t="s">
        <v>271</v>
      </c>
      <c r="Q152" s="2" t="s">
        <v>81</v>
      </c>
      <c r="R152" s="2" t="s">
        <v>81</v>
      </c>
      <c r="S152" s="2" t="s">
        <v>166</v>
      </c>
      <c r="T152" s="2" t="s">
        <v>175</v>
      </c>
      <c r="U152" s="2" t="s">
        <v>912</v>
      </c>
      <c r="V152" s="2" t="n">
        <v>0</v>
      </c>
      <c r="W152" s="2" t="n">
        <v>0</v>
      </c>
      <c r="X152" s="2" t="n">
        <v>0</v>
      </c>
      <c r="Y152" s="2" t="n">
        <v>0</v>
      </c>
      <c r="Z152" s="2" t="n">
        <v>25.53692</v>
      </c>
      <c r="AA152" s="2" t="n">
        <v>-80.45294</v>
      </c>
      <c r="AB152" s="2" t="s">
        <v>510</v>
      </c>
      <c r="AC152" s="2" t="s">
        <v>913</v>
      </c>
      <c r="AD152" s="2" t="s">
        <v>914</v>
      </c>
    </row>
    <row r="153" customFormat="false" ht="46.25" hidden="false" customHeight="false" outlineLevel="0" collapsed="false">
      <c r="A153" s="2" t="s">
        <v>915</v>
      </c>
      <c r="B153" s="2" t="s">
        <v>916</v>
      </c>
      <c r="C153" s="2" t="s">
        <v>163</v>
      </c>
      <c r="D153" s="2"/>
      <c r="E153" s="2" t="s">
        <v>862</v>
      </c>
      <c r="F153" s="2" t="s">
        <v>119</v>
      </c>
      <c r="G153" s="2" t="s">
        <v>119</v>
      </c>
      <c r="H153" s="2" t="s">
        <v>87</v>
      </c>
      <c r="I153" s="2" t="n">
        <v>1923</v>
      </c>
      <c r="J153" s="2"/>
      <c r="K153" s="2" t="n">
        <v>1923</v>
      </c>
      <c r="L153" s="2" t="s">
        <v>78</v>
      </c>
      <c r="M153" s="2" t="s">
        <v>917</v>
      </c>
      <c r="N153" s="2" t="s">
        <v>195</v>
      </c>
      <c r="O153" s="2" t="s">
        <v>196</v>
      </c>
      <c r="P153" s="2" t="s">
        <v>80</v>
      </c>
      <c r="Q153" s="2"/>
      <c r="R153" s="2"/>
      <c r="S153" s="2" t="s">
        <v>166</v>
      </c>
      <c r="T153" s="2" t="s">
        <v>175</v>
      </c>
      <c r="U153" s="2" t="s">
        <v>918</v>
      </c>
      <c r="V153" s="2" t="n">
        <v>1</v>
      </c>
      <c r="W153" s="2" t="n">
        <v>1</v>
      </c>
      <c r="X153" s="2" t="n">
        <v>0</v>
      </c>
      <c r="Y153" s="2" t="n">
        <v>0</v>
      </c>
      <c r="Z153" s="2" t="n">
        <v>25.50072</v>
      </c>
      <c r="AA153" s="2" t="n">
        <v>-80.44418</v>
      </c>
      <c r="AB153" s="2" t="s">
        <v>177</v>
      </c>
      <c r="AC153" s="2" t="s">
        <v>919</v>
      </c>
      <c r="AD153" s="2" t="s">
        <v>920</v>
      </c>
    </row>
    <row r="154" customFormat="false" ht="23.85" hidden="false" customHeight="false" outlineLevel="0" collapsed="false">
      <c r="A154" s="2" t="s">
        <v>921</v>
      </c>
      <c r="B154" s="2" t="s">
        <v>922</v>
      </c>
      <c r="C154" s="2" t="s">
        <v>302</v>
      </c>
      <c r="D154" s="2" t="s">
        <v>303</v>
      </c>
      <c r="E154" s="2" t="s">
        <v>862</v>
      </c>
      <c r="F154" s="2" t="s">
        <v>60</v>
      </c>
      <c r="G154" s="2" t="s">
        <v>60</v>
      </c>
      <c r="H154" s="2" t="s">
        <v>63</v>
      </c>
      <c r="I154" s="2" t="n">
        <v>1923</v>
      </c>
      <c r="J154" s="2"/>
      <c r="K154" s="2" t="n">
        <v>1923</v>
      </c>
      <c r="L154" s="2" t="s">
        <v>305</v>
      </c>
      <c r="M154" s="2" t="s">
        <v>923</v>
      </c>
      <c r="N154" s="2"/>
      <c r="O154" s="2" t="s">
        <v>203</v>
      </c>
      <c r="P154" s="2" t="s">
        <v>80</v>
      </c>
      <c r="Q154" s="2"/>
      <c r="R154" s="2"/>
      <c r="S154" s="2" t="s">
        <v>166</v>
      </c>
      <c r="T154" s="2" t="s">
        <v>167</v>
      </c>
      <c r="U154" s="2" t="s">
        <v>924</v>
      </c>
      <c r="V154" s="2" t="n">
        <v>1</v>
      </c>
      <c r="W154" s="2" t="n">
        <v>1</v>
      </c>
      <c r="X154" s="2" t="n">
        <v>0</v>
      </c>
      <c r="Y154" s="2" t="n">
        <v>0</v>
      </c>
      <c r="Z154" s="2" t="n">
        <v>25.685</v>
      </c>
      <c r="AA154" s="2" t="n">
        <v>-80.21</v>
      </c>
      <c r="AB154" s="2" t="s">
        <v>878</v>
      </c>
      <c r="AC154" s="2" t="s">
        <v>925</v>
      </c>
      <c r="AD154" s="2"/>
    </row>
    <row r="155" customFormat="false" ht="23.85" hidden="false" customHeight="false" outlineLevel="0" collapsed="false">
      <c r="A155" s="2" t="s">
        <v>926</v>
      </c>
      <c r="B155" s="2" t="s">
        <v>927</v>
      </c>
      <c r="C155" s="2" t="s">
        <v>302</v>
      </c>
      <c r="D155" s="2" t="s">
        <v>303</v>
      </c>
      <c r="E155" s="2" t="s">
        <v>862</v>
      </c>
      <c r="F155" s="2" t="s">
        <v>119</v>
      </c>
      <c r="G155" s="2" t="s">
        <v>119</v>
      </c>
      <c r="H155" s="2" t="s">
        <v>87</v>
      </c>
      <c r="I155" s="2" t="n">
        <v>1923</v>
      </c>
      <c r="J155" s="2" t="n">
        <v>1951</v>
      </c>
      <c r="K155" s="2" t="n">
        <v>1923</v>
      </c>
      <c r="L155" s="2" t="s">
        <v>305</v>
      </c>
      <c r="M155" s="2" t="s">
        <v>928</v>
      </c>
      <c r="N155" s="2"/>
      <c r="O155" s="2" t="s">
        <v>203</v>
      </c>
      <c r="P155" s="2" t="s">
        <v>80</v>
      </c>
      <c r="Q155" s="2"/>
      <c r="R155" s="2"/>
      <c r="S155" s="2" t="s">
        <v>166</v>
      </c>
      <c r="T155" s="2" t="s">
        <v>175</v>
      </c>
      <c r="U155" s="2" t="s">
        <v>929</v>
      </c>
      <c r="V155" s="2" t="n">
        <v>1</v>
      </c>
      <c r="W155" s="2" t="n">
        <v>1</v>
      </c>
      <c r="X155" s="2" t="n">
        <v>0</v>
      </c>
      <c r="Y155" s="2" t="n">
        <v>0</v>
      </c>
      <c r="Z155" s="2" t="n">
        <v>25.4978</v>
      </c>
      <c r="AA155" s="2" t="n">
        <v>-80.4328</v>
      </c>
      <c r="AB155" s="2" t="s">
        <v>878</v>
      </c>
      <c r="AC155" s="2" t="s">
        <v>930</v>
      </c>
      <c r="AD155" s="2"/>
    </row>
    <row r="156" customFormat="false" ht="35.05" hidden="false" customHeight="false" outlineLevel="0" collapsed="false">
      <c r="A156" s="2" t="s">
        <v>931</v>
      </c>
      <c r="B156" s="2" t="s">
        <v>932</v>
      </c>
      <c r="C156" s="2" t="s">
        <v>163</v>
      </c>
      <c r="D156" s="2"/>
      <c r="E156" s="2" t="s">
        <v>862</v>
      </c>
      <c r="F156" s="2" t="s">
        <v>76</v>
      </c>
      <c r="G156" s="2" t="s">
        <v>75</v>
      </c>
      <c r="H156" s="2" t="s">
        <v>77</v>
      </c>
      <c r="I156" s="2" t="n">
        <v>1923</v>
      </c>
      <c r="J156" s="2" t="n">
        <v>1992</v>
      </c>
      <c r="K156" s="2" t="n">
        <v>1923</v>
      </c>
      <c r="L156" s="2" t="s">
        <v>78</v>
      </c>
      <c r="M156" s="2" t="s">
        <v>933</v>
      </c>
      <c r="N156" s="2" t="s">
        <v>269</v>
      </c>
      <c r="O156" s="2" t="s">
        <v>934</v>
      </c>
      <c r="P156" s="2" t="s">
        <v>271</v>
      </c>
      <c r="Q156" s="2" t="s">
        <v>81</v>
      </c>
      <c r="R156" s="2" t="s">
        <v>81</v>
      </c>
      <c r="S156" s="2" t="s">
        <v>166</v>
      </c>
      <c r="T156" s="2" t="s">
        <v>175</v>
      </c>
      <c r="U156" s="2" t="s">
        <v>896</v>
      </c>
      <c r="V156" s="2" t="n">
        <v>0</v>
      </c>
      <c r="W156" s="2" t="n">
        <v>0</v>
      </c>
      <c r="X156" s="2" t="n">
        <v>0</v>
      </c>
      <c r="Y156" s="2" t="n">
        <v>0</v>
      </c>
      <c r="Z156" s="2" t="n">
        <v>25.522</v>
      </c>
      <c r="AA156" s="2" t="n">
        <v>-80.447</v>
      </c>
      <c r="AB156" s="2" t="s">
        <v>66</v>
      </c>
      <c r="AC156" s="2" t="s">
        <v>935</v>
      </c>
      <c r="AD156" s="2"/>
    </row>
    <row r="157" customFormat="false" ht="57.45" hidden="false" customHeight="false" outlineLevel="0" collapsed="false">
      <c r="A157" s="2" t="s">
        <v>936</v>
      </c>
      <c r="B157" s="2" t="s">
        <v>937</v>
      </c>
      <c r="C157" s="2" t="s">
        <v>861</v>
      </c>
      <c r="D157" s="2"/>
      <c r="E157" s="2" t="s">
        <v>862</v>
      </c>
      <c r="F157" s="2" t="s">
        <v>150</v>
      </c>
      <c r="G157" s="2" t="s">
        <v>150</v>
      </c>
      <c r="H157" s="2" t="s">
        <v>108</v>
      </c>
      <c r="I157" s="2" t="n">
        <v>1923</v>
      </c>
      <c r="J157" s="2"/>
      <c r="K157" s="2" t="n">
        <v>1923</v>
      </c>
      <c r="L157" s="2" t="s">
        <v>78</v>
      </c>
      <c r="M157" s="2" t="s">
        <v>938</v>
      </c>
      <c r="N157" s="2"/>
      <c r="O157" s="2" t="s">
        <v>213</v>
      </c>
      <c r="P157" s="2" t="s">
        <v>80</v>
      </c>
      <c r="Q157" s="2"/>
      <c r="R157" s="2"/>
      <c r="S157" s="2" t="s">
        <v>166</v>
      </c>
      <c r="T157" s="2" t="s">
        <v>167</v>
      </c>
      <c r="U157" s="2" t="s">
        <v>939</v>
      </c>
      <c r="V157" s="2" t="n">
        <v>4</v>
      </c>
      <c r="W157" s="2" t="n">
        <v>4</v>
      </c>
      <c r="X157" s="2" t="n">
        <v>0.0056</v>
      </c>
      <c r="Y157" s="2" t="n">
        <v>0.0001</v>
      </c>
      <c r="Z157" s="2" t="n">
        <v>25.642</v>
      </c>
      <c r="AA157" s="2" t="n">
        <v>-80.295</v>
      </c>
      <c r="AB157" s="2" t="s">
        <v>66</v>
      </c>
      <c r="AC157" s="2" t="s">
        <v>940</v>
      </c>
      <c r="AD157" s="2" t="s">
        <v>941</v>
      </c>
    </row>
    <row r="158" customFormat="false" ht="46.25" hidden="false" customHeight="false" outlineLevel="0" collapsed="false">
      <c r="A158" s="2" t="s">
        <v>942</v>
      </c>
      <c r="B158" s="2" t="s">
        <v>943</v>
      </c>
      <c r="C158" s="2" t="s">
        <v>861</v>
      </c>
      <c r="D158" s="2"/>
      <c r="E158" s="2" t="s">
        <v>862</v>
      </c>
      <c r="F158" s="2" t="s">
        <v>76</v>
      </c>
      <c r="G158" s="2" t="s">
        <v>75</v>
      </c>
      <c r="H158" s="2" t="s">
        <v>77</v>
      </c>
      <c r="I158" s="2" t="n">
        <v>1929</v>
      </c>
      <c r="J158" s="2"/>
      <c r="K158" s="2" t="n">
        <v>1929</v>
      </c>
      <c r="L158" s="2" t="s">
        <v>78</v>
      </c>
      <c r="M158" s="2" t="s">
        <v>944</v>
      </c>
      <c r="N158" s="2"/>
      <c r="O158" s="2" t="s">
        <v>213</v>
      </c>
      <c r="P158" s="2" t="s">
        <v>80</v>
      </c>
      <c r="Q158" s="2"/>
      <c r="R158" s="2"/>
      <c r="S158" s="2" t="s">
        <v>166</v>
      </c>
      <c r="T158" s="2" t="s">
        <v>167</v>
      </c>
      <c r="U158" s="2" t="s">
        <v>945</v>
      </c>
      <c r="V158" s="2" t="n">
        <v>3</v>
      </c>
      <c r="W158" s="2" t="n">
        <v>3</v>
      </c>
      <c r="X158" s="2" t="n">
        <v>0.0059</v>
      </c>
      <c r="Y158" s="2" t="n">
        <v>0</v>
      </c>
      <c r="Z158" s="2" t="n">
        <v>25.51032</v>
      </c>
      <c r="AA158" s="2" t="n">
        <v>-80.50108</v>
      </c>
      <c r="AB158" s="2" t="s">
        <v>510</v>
      </c>
      <c r="AC158" s="2" t="s">
        <v>946</v>
      </c>
      <c r="AD158" s="2" t="s">
        <v>947</v>
      </c>
    </row>
    <row r="159" customFormat="false" ht="35.05" hidden="false" customHeight="false" outlineLevel="0" collapsed="false">
      <c r="A159" s="2" t="s">
        <v>948</v>
      </c>
      <c r="B159" s="2" t="s">
        <v>949</v>
      </c>
      <c r="C159" s="2" t="s">
        <v>352</v>
      </c>
      <c r="D159" s="2"/>
      <c r="E159" s="2" t="s">
        <v>862</v>
      </c>
      <c r="F159" s="2" t="s">
        <v>114</v>
      </c>
      <c r="G159" s="2" t="s">
        <v>114</v>
      </c>
      <c r="H159" s="2" t="s">
        <v>108</v>
      </c>
      <c r="I159" s="2" t="n">
        <v>1930</v>
      </c>
      <c r="J159" s="2" t="n">
        <v>1974</v>
      </c>
      <c r="K159" s="2" t="n">
        <v>1930</v>
      </c>
      <c r="L159" s="2" t="s">
        <v>78</v>
      </c>
      <c r="M159" s="2" t="s">
        <v>950</v>
      </c>
      <c r="N159" s="2"/>
      <c r="O159" s="2" t="s">
        <v>951</v>
      </c>
      <c r="P159" s="2" t="s">
        <v>80</v>
      </c>
      <c r="Q159" s="2"/>
      <c r="R159" s="2"/>
      <c r="S159" s="2" t="s">
        <v>166</v>
      </c>
      <c r="T159" s="2" t="s">
        <v>167</v>
      </c>
      <c r="U159" s="2" t="s">
        <v>952</v>
      </c>
      <c r="V159" s="2" t="n">
        <v>2</v>
      </c>
      <c r="W159" s="2" t="n">
        <v>2</v>
      </c>
      <c r="X159" s="2" t="n">
        <v>0</v>
      </c>
      <c r="Y159" s="2" t="n">
        <v>0</v>
      </c>
      <c r="Z159" s="2" t="n">
        <v>25.4478</v>
      </c>
      <c r="AA159" s="2" t="n">
        <v>-80.4844</v>
      </c>
      <c r="AB159" s="2" t="s">
        <v>878</v>
      </c>
      <c r="AC159" s="2" t="s">
        <v>953</v>
      </c>
      <c r="AD159" s="2" t="s">
        <v>954</v>
      </c>
    </row>
    <row r="160" customFormat="false" ht="23.85" hidden="false" customHeight="false" outlineLevel="0" collapsed="false">
      <c r="A160" s="2" t="s">
        <v>955</v>
      </c>
      <c r="B160" s="2" t="s">
        <v>956</v>
      </c>
      <c r="C160" s="2" t="s">
        <v>302</v>
      </c>
      <c r="D160" s="2" t="s">
        <v>303</v>
      </c>
      <c r="E160" s="2" t="s">
        <v>862</v>
      </c>
      <c r="F160" s="2" t="s">
        <v>76</v>
      </c>
      <c r="G160" s="2" t="s">
        <v>75</v>
      </c>
      <c r="H160" s="2" t="s">
        <v>77</v>
      </c>
      <c r="I160" s="2" t="n">
        <v>1933</v>
      </c>
      <c r="J160" s="2"/>
      <c r="K160" s="2" t="n">
        <v>1933</v>
      </c>
      <c r="L160" s="2" t="s">
        <v>305</v>
      </c>
      <c r="M160" s="2" t="s">
        <v>957</v>
      </c>
      <c r="N160" s="2"/>
      <c r="O160" s="2" t="s">
        <v>203</v>
      </c>
      <c r="P160" s="2" t="s">
        <v>80</v>
      </c>
      <c r="Q160" s="2"/>
      <c r="R160" s="2"/>
      <c r="S160" s="2" t="s">
        <v>166</v>
      </c>
      <c r="T160" s="2" t="s">
        <v>175</v>
      </c>
      <c r="U160" s="2" t="s">
        <v>958</v>
      </c>
      <c r="V160" s="2" t="n">
        <v>1</v>
      </c>
      <c r="W160" s="2" t="n">
        <v>1</v>
      </c>
      <c r="X160" s="2" t="n">
        <v>0</v>
      </c>
      <c r="Y160" s="2" t="n">
        <v>0</v>
      </c>
      <c r="Z160" s="2" t="n">
        <v>25.5284</v>
      </c>
      <c r="AA160" s="2" t="n">
        <v>-80.4903</v>
      </c>
      <c r="AB160" s="2" t="s">
        <v>878</v>
      </c>
      <c r="AC160" s="2" t="s">
        <v>959</v>
      </c>
      <c r="AD160" s="2"/>
    </row>
    <row r="161" customFormat="false" ht="35.05" hidden="false" customHeight="false" outlineLevel="0" collapsed="false">
      <c r="A161" s="2" t="s">
        <v>960</v>
      </c>
      <c r="B161" s="2" t="s">
        <v>961</v>
      </c>
      <c r="C161" s="2" t="s">
        <v>163</v>
      </c>
      <c r="D161" s="2"/>
      <c r="E161" s="2" t="s">
        <v>862</v>
      </c>
      <c r="F161" s="2" t="s">
        <v>76</v>
      </c>
      <c r="G161" s="2" t="s">
        <v>75</v>
      </c>
      <c r="H161" s="2" t="s">
        <v>77</v>
      </c>
      <c r="I161" s="2" t="n">
        <v>1933</v>
      </c>
      <c r="J161" s="2"/>
      <c r="K161" s="2" t="n">
        <v>1933</v>
      </c>
      <c r="L161" s="2" t="s">
        <v>78</v>
      </c>
      <c r="M161" s="2" t="s">
        <v>962</v>
      </c>
      <c r="N161" s="2" t="s">
        <v>195</v>
      </c>
      <c r="O161" s="2" t="s">
        <v>196</v>
      </c>
      <c r="P161" s="2" t="s">
        <v>80</v>
      </c>
      <c r="Q161" s="2"/>
      <c r="R161" s="2"/>
      <c r="S161" s="2" t="s">
        <v>166</v>
      </c>
      <c r="T161" s="2" t="s">
        <v>167</v>
      </c>
      <c r="U161" s="2" t="s">
        <v>963</v>
      </c>
      <c r="V161" s="2" t="n">
        <v>1</v>
      </c>
      <c r="W161" s="2" t="n">
        <v>1</v>
      </c>
      <c r="X161" s="2" t="n">
        <v>0</v>
      </c>
      <c r="Y161" s="2" t="n">
        <v>0</v>
      </c>
      <c r="Z161" s="2" t="n">
        <v>25.56687</v>
      </c>
      <c r="AA161" s="2" t="n">
        <v>-80.43245</v>
      </c>
      <c r="AB161" s="2" t="s">
        <v>510</v>
      </c>
      <c r="AC161" s="2" t="s">
        <v>964</v>
      </c>
      <c r="AD161" s="2" t="s">
        <v>965</v>
      </c>
    </row>
    <row r="162" customFormat="false" ht="57.45" hidden="false" customHeight="false" outlineLevel="0" collapsed="false">
      <c r="A162" s="2" t="s">
        <v>966</v>
      </c>
      <c r="B162" s="2" t="s">
        <v>967</v>
      </c>
      <c r="C162" s="2" t="s">
        <v>352</v>
      </c>
      <c r="D162" s="2"/>
      <c r="E162" s="2" t="s">
        <v>862</v>
      </c>
      <c r="F162" s="2" t="s">
        <v>114</v>
      </c>
      <c r="G162" s="2" t="s">
        <v>114</v>
      </c>
      <c r="H162" s="2" t="s">
        <v>108</v>
      </c>
      <c r="I162" s="2" t="n">
        <v>1940</v>
      </c>
      <c r="J162" s="2"/>
      <c r="K162" s="2" t="n">
        <v>1940</v>
      </c>
      <c r="L162" s="2" t="s">
        <v>78</v>
      </c>
      <c r="M162" s="2" t="s">
        <v>968</v>
      </c>
      <c r="N162" s="2" t="s">
        <v>195</v>
      </c>
      <c r="O162" s="2" t="s">
        <v>213</v>
      </c>
      <c r="P162" s="2" t="s">
        <v>80</v>
      </c>
      <c r="Q162" s="2"/>
      <c r="R162" s="2"/>
      <c r="S162" s="2" t="s">
        <v>166</v>
      </c>
      <c r="T162" s="2" t="s">
        <v>167</v>
      </c>
      <c r="U162" s="2" t="s">
        <v>969</v>
      </c>
      <c r="V162" s="2" t="n">
        <v>6</v>
      </c>
      <c r="W162" s="2" t="n">
        <v>6</v>
      </c>
      <c r="X162" s="2" t="n">
        <v>0.0195</v>
      </c>
      <c r="Y162" s="2" t="n">
        <v>0</v>
      </c>
      <c r="Z162" s="2" t="n">
        <v>25.447</v>
      </c>
      <c r="AA162" s="2" t="n">
        <v>-80.48</v>
      </c>
      <c r="AB162" s="2" t="s">
        <v>66</v>
      </c>
      <c r="AC162" s="2" t="s">
        <v>970</v>
      </c>
      <c r="AD162" s="2" t="s">
        <v>971</v>
      </c>
    </row>
    <row r="163" customFormat="false" ht="46.25" hidden="false" customHeight="false" outlineLevel="0" collapsed="false">
      <c r="A163" s="2" t="s">
        <v>972</v>
      </c>
      <c r="B163" s="2" t="s">
        <v>973</v>
      </c>
      <c r="C163" s="2" t="s">
        <v>861</v>
      </c>
      <c r="D163" s="2"/>
      <c r="E163" s="2" t="s">
        <v>862</v>
      </c>
      <c r="F163" s="2" t="s">
        <v>107</v>
      </c>
      <c r="G163" s="2" t="s">
        <v>107</v>
      </c>
      <c r="H163" s="2" t="s">
        <v>108</v>
      </c>
      <c r="I163" s="2" t="n">
        <v>1942</v>
      </c>
      <c r="J163" s="2"/>
      <c r="K163" s="2" t="n">
        <v>1942</v>
      </c>
      <c r="L163" s="2" t="s">
        <v>78</v>
      </c>
      <c r="M163" s="2" t="s">
        <v>974</v>
      </c>
      <c r="N163" s="2"/>
      <c r="O163" s="2" t="s">
        <v>79</v>
      </c>
      <c r="P163" s="2" t="s">
        <v>80</v>
      </c>
      <c r="Q163" s="2"/>
      <c r="R163" s="2"/>
      <c r="S163" s="2" t="s">
        <v>166</v>
      </c>
      <c r="T163" s="2" t="s">
        <v>167</v>
      </c>
      <c r="U163" s="2" t="s">
        <v>975</v>
      </c>
      <c r="V163" s="2" t="n">
        <v>1</v>
      </c>
      <c r="W163" s="2" t="n">
        <v>1</v>
      </c>
      <c r="X163" s="2" t="n">
        <v>0</v>
      </c>
      <c r="Y163" s="2" t="n">
        <v>0</v>
      </c>
      <c r="Z163" s="2" t="n">
        <v>25.505</v>
      </c>
      <c r="AA163" s="2" t="n">
        <v>-80.44</v>
      </c>
      <c r="AB163" s="2" t="s">
        <v>66</v>
      </c>
      <c r="AC163" s="2" t="s">
        <v>976</v>
      </c>
      <c r="AD163" s="2" t="s">
        <v>977</v>
      </c>
    </row>
    <row r="164" customFormat="false" ht="68.65" hidden="false" customHeight="false" outlineLevel="0" collapsed="false">
      <c r="A164" s="2" t="s">
        <v>978</v>
      </c>
      <c r="B164" s="2" t="s">
        <v>979</v>
      </c>
      <c r="C164" s="2" t="s">
        <v>163</v>
      </c>
      <c r="D164" s="2"/>
      <c r="E164" s="2" t="s">
        <v>862</v>
      </c>
      <c r="F164" s="2" t="s">
        <v>76</v>
      </c>
      <c r="G164" s="2" t="s">
        <v>75</v>
      </c>
      <c r="H164" s="2" t="s">
        <v>77</v>
      </c>
      <c r="I164" s="2" t="n">
        <v>1944</v>
      </c>
      <c r="J164" s="2"/>
      <c r="K164" s="2" t="n">
        <v>1944</v>
      </c>
      <c r="L164" s="2" t="s">
        <v>78</v>
      </c>
      <c r="M164" s="2" t="s">
        <v>980</v>
      </c>
      <c r="N164" s="2" t="s">
        <v>269</v>
      </c>
      <c r="O164" s="2" t="s">
        <v>196</v>
      </c>
      <c r="P164" s="2" t="s">
        <v>271</v>
      </c>
      <c r="Q164" s="2" t="s">
        <v>81</v>
      </c>
      <c r="R164" s="2"/>
      <c r="S164" s="2" t="s">
        <v>166</v>
      </c>
      <c r="T164" s="2" t="s">
        <v>167</v>
      </c>
      <c r="U164" s="2" t="s">
        <v>981</v>
      </c>
      <c r="V164" s="2" t="n">
        <v>5</v>
      </c>
      <c r="W164" s="2" t="n">
        <v>5</v>
      </c>
      <c r="X164" s="2" t="n">
        <v>0.0176</v>
      </c>
      <c r="Y164" s="2" t="n">
        <v>0</v>
      </c>
      <c r="Z164" s="2" t="n">
        <v>25.53427</v>
      </c>
      <c r="AA164" s="2" t="n">
        <v>-80.49269</v>
      </c>
      <c r="AB164" s="2" t="s">
        <v>177</v>
      </c>
      <c r="AC164" s="2" t="s">
        <v>982</v>
      </c>
      <c r="AD164" s="2" t="s">
        <v>983</v>
      </c>
    </row>
    <row r="165" customFormat="false" ht="46.25" hidden="false" customHeight="false" outlineLevel="0" collapsed="false">
      <c r="A165" s="2" t="s">
        <v>984</v>
      </c>
      <c r="B165" s="2" t="s">
        <v>985</v>
      </c>
      <c r="C165" s="2" t="s">
        <v>302</v>
      </c>
      <c r="D165" s="2" t="s">
        <v>303</v>
      </c>
      <c r="E165" s="2" t="s">
        <v>862</v>
      </c>
      <c r="F165" s="2" t="s">
        <v>76</v>
      </c>
      <c r="G165" s="2" t="s">
        <v>75</v>
      </c>
      <c r="H165" s="2" t="s">
        <v>77</v>
      </c>
      <c r="I165" s="2" t="n">
        <v>1944</v>
      </c>
      <c r="J165" s="2" t="n">
        <v>1975</v>
      </c>
      <c r="K165" s="2" t="n">
        <v>1944</v>
      </c>
      <c r="L165" s="2" t="s">
        <v>305</v>
      </c>
      <c r="M165" s="2" t="s">
        <v>986</v>
      </c>
      <c r="N165" s="2"/>
      <c r="O165" s="2" t="s">
        <v>203</v>
      </c>
      <c r="P165" s="2" t="s">
        <v>80</v>
      </c>
      <c r="Q165" s="2"/>
      <c r="R165" s="2"/>
      <c r="S165" s="2" t="s">
        <v>166</v>
      </c>
      <c r="T165" s="2" t="s">
        <v>167</v>
      </c>
      <c r="U165" s="2" t="s">
        <v>987</v>
      </c>
      <c r="V165" s="2" t="n">
        <v>1</v>
      </c>
      <c r="W165" s="2" t="n">
        <v>1</v>
      </c>
      <c r="X165" s="2" t="n">
        <v>0</v>
      </c>
      <c r="Y165" s="2" t="n">
        <v>0</v>
      </c>
      <c r="Z165" s="2" t="n">
        <v>25.5284</v>
      </c>
      <c r="AA165" s="2" t="n">
        <v>-80.4903</v>
      </c>
      <c r="AB165" s="2" t="s">
        <v>878</v>
      </c>
      <c r="AC165" s="2" t="s">
        <v>988</v>
      </c>
      <c r="AD165" s="2"/>
    </row>
    <row r="166" customFormat="false" ht="23.85" hidden="false" customHeight="false" outlineLevel="0" collapsed="false">
      <c r="A166" s="2" t="s">
        <v>989</v>
      </c>
      <c r="B166" s="2" t="s">
        <v>990</v>
      </c>
      <c r="C166" s="2" t="s">
        <v>302</v>
      </c>
      <c r="D166" s="2" t="s">
        <v>991</v>
      </c>
      <c r="E166" s="2" t="s">
        <v>862</v>
      </c>
      <c r="F166" s="2" t="s">
        <v>76</v>
      </c>
      <c r="G166" s="2" t="s">
        <v>75</v>
      </c>
      <c r="H166" s="2" t="s">
        <v>77</v>
      </c>
      <c r="I166" s="2" t="n">
        <v>1944</v>
      </c>
      <c r="J166" s="2"/>
      <c r="K166" s="2" t="n">
        <v>1944</v>
      </c>
      <c r="L166" s="2" t="s">
        <v>305</v>
      </c>
      <c r="M166" s="2" t="s">
        <v>992</v>
      </c>
      <c r="N166" s="2"/>
      <c r="O166" s="2" t="s">
        <v>203</v>
      </c>
      <c r="P166" s="2" t="s">
        <v>80</v>
      </c>
      <c r="Q166" s="2"/>
      <c r="R166" s="2"/>
      <c r="S166" s="2" t="s">
        <v>166</v>
      </c>
      <c r="T166" s="2" t="s">
        <v>167</v>
      </c>
      <c r="U166" s="2" t="s">
        <v>987</v>
      </c>
      <c r="V166" s="2" t="n">
        <v>1</v>
      </c>
      <c r="W166" s="2" t="n">
        <v>1</v>
      </c>
      <c r="X166" s="2" t="n">
        <v>0</v>
      </c>
      <c r="Y166" s="2" t="n">
        <v>0</v>
      </c>
      <c r="Z166" s="2" t="n">
        <v>25.5284</v>
      </c>
      <c r="AA166" s="2" t="n">
        <v>-80.4903</v>
      </c>
      <c r="AB166" s="2" t="s">
        <v>878</v>
      </c>
      <c r="AC166" s="2" t="s">
        <v>993</v>
      </c>
      <c r="AD166" s="2"/>
    </row>
    <row r="167" customFormat="false" ht="35.05" hidden="false" customHeight="false" outlineLevel="0" collapsed="false">
      <c r="A167" s="2" t="s">
        <v>994</v>
      </c>
      <c r="B167" s="2" t="s">
        <v>995</v>
      </c>
      <c r="C167" s="2" t="s">
        <v>352</v>
      </c>
      <c r="D167" s="2"/>
      <c r="E167" s="2" t="s">
        <v>862</v>
      </c>
      <c r="F167" s="2" t="s">
        <v>114</v>
      </c>
      <c r="G167" s="2" t="s">
        <v>114</v>
      </c>
      <c r="H167" s="2" t="s">
        <v>108</v>
      </c>
      <c r="I167" s="2" t="n">
        <v>1947</v>
      </c>
      <c r="J167" s="2"/>
      <c r="K167" s="2" t="n">
        <v>1947</v>
      </c>
      <c r="L167" s="2" t="s">
        <v>78</v>
      </c>
      <c r="M167" s="2" t="s">
        <v>996</v>
      </c>
      <c r="N167" s="2"/>
      <c r="O167" s="2" t="s">
        <v>203</v>
      </c>
      <c r="P167" s="2" t="s">
        <v>80</v>
      </c>
      <c r="Q167" s="2"/>
      <c r="R167" s="2"/>
      <c r="S167" s="2" t="s">
        <v>166</v>
      </c>
      <c r="T167" s="2" t="s">
        <v>175</v>
      </c>
      <c r="U167" s="2" t="s">
        <v>997</v>
      </c>
      <c r="V167" s="2" t="n">
        <v>1</v>
      </c>
      <c r="W167" s="2" t="n">
        <v>1</v>
      </c>
      <c r="X167" s="2" t="n">
        <v>0</v>
      </c>
      <c r="Y167" s="2" t="n">
        <v>0</v>
      </c>
      <c r="Z167" s="2" t="n">
        <v>25.447</v>
      </c>
      <c r="AA167" s="2" t="n">
        <v>-80.48</v>
      </c>
      <c r="AB167" s="2" t="s">
        <v>66</v>
      </c>
      <c r="AC167" s="2" t="s">
        <v>998</v>
      </c>
      <c r="AD167" s="2"/>
    </row>
    <row r="168" customFormat="false" ht="23.85" hidden="false" customHeight="false" outlineLevel="0" collapsed="false">
      <c r="A168" s="2" t="s">
        <v>999</v>
      </c>
      <c r="B168" s="2" t="s">
        <v>1000</v>
      </c>
      <c r="C168" s="2" t="s">
        <v>302</v>
      </c>
      <c r="D168" s="2" t="s">
        <v>303</v>
      </c>
      <c r="E168" s="2" t="s">
        <v>862</v>
      </c>
      <c r="F168" s="2" t="s">
        <v>107</v>
      </c>
      <c r="G168" s="2" t="s">
        <v>107</v>
      </c>
      <c r="H168" s="2" t="s">
        <v>108</v>
      </c>
      <c r="I168" s="2" t="n">
        <v>1952</v>
      </c>
      <c r="J168" s="2" t="n">
        <v>1985</v>
      </c>
      <c r="K168" s="2" t="n">
        <v>1952</v>
      </c>
      <c r="L168" s="2" t="s">
        <v>305</v>
      </c>
      <c r="M168" s="2" t="s">
        <v>1001</v>
      </c>
      <c r="N168" s="2"/>
      <c r="O168" s="2" t="s">
        <v>203</v>
      </c>
      <c r="P168" s="2" t="s">
        <v>80</v>
      </c>
      <c r="Q168" s="2"/>
      <c r="R168" s="2"/>
      <c r="S168" s="2" t="s">
        <v>166</v>
      </c>
      <c r="T168" s="2" t="s">
        <v>167</v>
      </c>
      <c r="U168" s="2" t="s">
        <v>1002</v>
      </c>
      <c r="V168" s="2" t="n">
        <v>1</v>
      </c>
      <c r="W168" s="2" t="n">
        <v>1</v>
      </c>
      <c r="X168" s="2" t="n">
        <v>0</v>
      </c>
      <c r="Y168" s="2" t="n">
        <v>0</v>
      </c>
      <c r="Z168" s="2" t="n">
        <v>25.4778</v>
      </c>
      <c r="AA168" s="2" t="n">
        <v>-80.475</v>
      </c>
      <c r="AB168" s="2" t="s">
        <v>878</v>
      </c>
      <c r="AC168" s="2" t="s">
        <v>1003</v>
      </c>
      <c r="AD168" s="2"/>
    </row>
    <row r="169" customFormat="false" ht="68.65" hidden="false" customHeight="false" outlineLevel="0" collapsed="false">
      <c r="A169" s="2" t="s">
        <v>1004</v>
      </c>
      <c r="B169" s="2" t="s">
        <v>1005</v>
      </c>
      <c r="C169" s="2" t="s">
        <v>352</v>
      </c>
      <c r="D169" s="2"/>
      <c r="E169" s="2" t="s">
        <v>862</v>
      </c>
      <c r="F169" s="2" t="s">
        <v>76</v>
      </c>
      <c r="G169" s="2" t="s">
        <v>75</v>
      </c>
      <c r="H169" s="2" t="s">
        <v>77</v>
      </c>
      <c r="I169" s="2" t="n">
        <v>1956</v>
      </c>
      <c r="J169" s="2"/>
      <c r="K169" s="2" t="n">
        <v>1956</v>
      </c>
      <c r="L169" s="2" t="s">
        <v>78</v>
      </c>
      <c r="M169" s="2" t="s">
        <v>399</v>
      </c>
      <c r="N169" s="2" t="s">
        <v>195</v>
      </c>
      <c r="O169" s="2" t="s">
        <v>213</v>
      </c>
      <c r="P169" s="2" t="s">
        <v>80</v>
      </c>
      <c r="Q169" s="2"/>
      <c r="R169" s="2"/>
      <c r="S169" s="2" t="s">
        <v>166</v>
      </c>
      <c r="T169" s="2" t="s">
        <v>167</v>
      </c>
      <c r="U169" s="2" t="s">
        <v>1006</v>
      </c>
      <c r="V169" s="2" t="n">
        <v>2</v>
      </c>
      <c r="W169" s="2" t="n">
        <v>2</v>
      </c>
      <c r="X169" s="2" t="n">
        <v>0.0036</v>
      </c>
      <c r="Y169" s="2" t="n">
        <v>0</v>
      </c>
      <c r="Z169" s="2" t="n">
        <v>25.53562</v>
      </c>
      <c r="AA169" s="2" t="n">
        <v>-80.45128</v>
      </c>
      <c r="AB169" s="2" t="s">
        <v>177</v>
      </c>
      <c r="AC169" s="2" t="s">
        <v>1007</v>
      </c>
      <c r="AD169" s="2" t="s">
        <v>1008</v>
      </c>
    </row>
    <row r="170" customFormat="false" ht="46.25" hidden="false" customHeight="false" outlineLevel="0" collapsed="false">
      <c r="A170" s="2" t="s">
        <v>1009</v>
      </c>
      <c r="B170" s="2" t="s">
        <v>1010</v>
      </c>
      <c r="C170" s="2" t="s">
        <v>163</v>
      </c>
      <c r="D170" s="2"/>
      <c r="E170" s="2" t="s">
        <v>862</v>
      </c>
      <c r="F170" s="2" t="s">
        <v>107</v>
      </c>
      <c r="G170" s="2" t="s">
        <v>107</v>
      </c>
      <c r="H170" s="2" t="s">
        <v>108</v>
      </c>
      <c r="I170" s="2" t="n">
        <v>1958</v>
      </c>
      <c r="J170" s="2"/>
      <c r="K170" s="2" t="n">
        <v>1958</v>
      </c>
      <c r="L170" s="2" t="s">
        <v>78</v>
      </c>
      <c r="M170" s="2" t="s">
        <v>1011</v>
      </c>
      <c r="N170" s="2" t="s">
        <v>269</v>
      </c>
      <c r="O170" s="2" t="s">
        <v>196</v>
      </c>
      <c r="P170" s="2" t="s">
        <v>271</v>
      </c>
      <c r="Q170" s="2" t="s">
        <v>81</v>
      </c>
      <c r="R170" s="2"/>
      <c r="S170" s="2" t="s">
        <v>166</v>
      </c>
      <c r="T170" s="2" t="s">
        <v>167</v>
      </c>
      <c r="U170" s="2" t="s">
        <v>1002</v>
      </c>
      <c r="V170" s="2" t="n">
        <v>1</v>
      </c>
      <c r="W170" s="2" t="n">
        <v>1</v>
      </c>
      <c r="X170" s="2" t="n">
        <v>0</v>
      </c>
      <c r="Y170" s="2" t="n">
        <v>0</v>
      </c>
      <c r="Z170" s="2" t="n">
        <v>25.47718</v>
      </c>
      <c r="AA170" s="2" t="n">
        <v>-80.46439</v>
      </c>
      <c r="AB170" s="2" t="s">
        <v>510</v>
      </c>
      <c r="AC170" s="2" t="s">
        <v>1012</v>
      </c>
      <c r="AD170" s="2" t="s">
        <v>1013</v>
      </c>
    </row>
    <row r="171" customFormat="false" ht="46.25" hidden="false" customHeight="false" outlineLevel="0" collapsed="false">
      <c r="A171" s="2" t="s">
        <v>1014</v>
      </c>
      <c r="B171" s="2" t="s">
        <v>1015</v>
      </c>
      <c r="C171" s="2" t="s">
        <v>352</v>
      </c>
      <c r="D171" s="2"/>
      <c r="E171" s="2" t="s">
        <v>862</v>
      </c>
      <c r="F171" s="2" t="s">
        <v>114</v>
      </c>
      <c r="G171" s="2" t="s">
        <v>114</v>
      </c>
      <c r="H171" s="2" t="s">
        <v>108</v>
      </c>
      <c r="I171" s="2" t="n">
        <v>1959</v>
      </c>
      <c r="J171" s="2"/>
      <c r="K171" s="2" t="n">
        <v>1959</v>
      </c>
      <c r="L171" s="2" t="s">
        <v>78</v>
      </c>
      <c r="M171" s="2" t="s">
        <v>1016</v>
      </c>
      <c r="N171" s="2" t="s">
        <v>195</v>
      </c>
      <c r="O171" s="2" t="s">
        <v>213</v>
      </c>
      <c r="P171" s="2" t="s">
        <v>80</v>
      </c>
      <c r="Q171" s="2"/>
      <c r="R171" s="2"/>
      <c r="S171" s="2" t="s">
        <v>166</v>
      </c>
      <c r="T171" s="2" t="s">
        <v>167</v>
      </c>
      <c r="U171" s="2" t="s">
        <v>1017</v>
      </c>
      <c r="V171" s="2" t="n">
        <v>3</v>
      </c>
      <c r="W171" s="2" t="n">
        <v>3</v>
      </c>
      <c r="X171" s="2" t="n">
        <v>0.0091</v>
      </c>
      <c r="Y171" s="2" t="n">
        <v>0</v>
      </c>
      <c r="Z171" s="2" t="n">
        <v>25.44587</v>
      </c>
      <c r="AA171" s="2" t="n">
        <v>-80.50207</v>
      </c>
      <c r="AB171" s="2" t="s">
        <v>510</v>
      </c>
      <c r="AC171" s="2" t="s">
        <v>1018</v>
      </c>
      <c r="AD171" s="2" t="s">
        <v>1019</v>
      </c>
    </row>
    <row r="172" customFormat="false" ht="23.85" hidden="false" customHeight="false" outlineLevel="0" collapsed="false">
      <c r="A172" s="2" t="s">
        <v>1020</v>
      </c>
      <c r="B172" s="2" t="s">
        <v>1021</v>
      </c>
      <c r="C172" s="2" t="s">
        <v>302</v>
      </c>
      <c r="D172" s="2" t="s">
        <v>303</v>
      </c>
      <c r="E172" s="2" t="s">
        <v>862</v>
      </c>
      <c r="F172" s="2" t="s">
        <v>114</v>
      </c>
      <c r="G172" s="2" t="s">
        <v>114</v>
      </c>
      <c r="H172" s="2" t="s">
        <v>108</v>
      </c>
      <c r="I172" s="2" t="n">
        <v>1959</v>
      </c>
      <c r="J172" s="2"/>
      <c r="K172" s="2" t="n">
        <v>1959</v>
      </c>
      <c r="L172" s="2" t="s">
        <v>305</v>
      </c>
      <c r="M172" s="2" t="s">
        <v>1022</v>
      </c>
      <c r="N172" s="2"/>
      <c r="O172" s="2" t="s">
        <v>79</v>
      </c>
      <c r="P172" s="2" t="s">
        <v>80</v>
      </c>
      <c r="Q172" s="2"/>
      <c r="R172" s="2"/>
      <c r="S172" s="2" t="s">
        <v>166</v>
      </c>
      <c r="T172" s="2" t="s">
        <v>167</v>
      </c>
      <c r="U172" s="2" t="s">
        <v>1017</v>
      </c>
      <c r="V172" s="2" t="n">
        <v>1</v>
      </c>
      <c r="W172" s="2" t="n">
        <v>1</v>
      </c>
      <c r="X172" s="2" t="n">
        <v>0</v>
      </c>
      <c r="Y172" s="2" t="n">
        <v>0</v>
      </c>
      <c r="Z172" s="2" t="n">
        <v>25.4478</v>
      </c>
      <c r="AA172" s="2" t="n">
        <v>-80.4844</v>
      </c>
      <c r="AB172" s="2" t="s">
        <v>878</v>
      </c>
      <c r="AC172" s="2" t="s">
        <v>1023</v>
      </c>
      <c r="AD172" s="2"/>
    </row>
    <row r="173" customFormat="false" ht="46.25" hidden="false" customHeight="false" outlineLevel="0" collapsed="false">
      <c r="A173" s="2" t="s">
        <v>1024</v>
      </c>
      <c r="B173" s="2" t="s">
        <v>1025</v>
      </c>
      <c r="C173" s="2" t="s">
        <v>352</v>
      </c>
      <c r="D173" s="2"/>
      <c r="E173" s="2" t="s">
        <v>862</v>
      </c>
      <c r="F173" s="2" t="s">
        <v>86</v>
      </c>
      <c r="G173" s="2" t="s">
        <v>86</v>
      </c>
      <c r="H173" s="2" t="s">
        <v>87</v>
      </c>
      <c r="I173" s="2" t="n">
        <v>1961</v>
      </c>
      <c r="J173" s="2"/>
      <c r="K173" s="2" t="n">
        <v>1961</v>
      </c>
      <c r="L173" s="2" t="s">
        <v>78</v>
      </c>
      <c r="M173" s="2" t="s">
        <v>1026</v>
      </c>
      <c r="N173" s="2" t="s">
        <v>269</v>
      </c>
      <c r="O173" s="2" t="s">
        <v>213</v>
      </c>
      <c r="P173" s="2" t="s">
        <v>271</v>
      </c>
      <c r="Q173" s="2" t="s">
        <v>81</v>
      </c>
      <c r="R173" s="2"/>
      <c r="S173" s="2" t="s">
        <v>166</v>
      </c>
      <c r="T173" s="2" t="s">
        <v>167</v>
      </c>
      <c r="U173" s="2" t="s">
        <v>1027</v>
      </c>
      <c r="V173" s="2" t="n">
        <v>1</v>
      </c>
      <c r="W173" s="2" t="n">
        <v>1</v>
      </c>
      <c r="X173" s="2" t="n">
        <v>0</v>
      </c>
      <c r="Y173" s="2" t="n">
        <v>0</v>
      </c>
      <c r="Z173" s="2" t="n">
        <v>25.56354</v>
      </c>
      <c r="AA173" s="2" t="n">
        <v>-80.45449</v>
      </c>
      <c r="AB173" s="2" t="s">
        <v>510</v>
      </c>
      <c r="AC173" s="2" t="s">
        <v>1028</v>
      </c>
      <c r="AD173" s="2" t="s">
        <v>1029</v>
      </c>
    </row>
    <row r="174" customFormat="false" ht="23.85" hidden="false" customHeight="false" outlineLevel="0" collapsed="false">
      <c r="A174" s="2" t="s">
        <v>1030</v>
      </c>
      <c r="B174" s="2" t="s">
        <v>1031</v>
      </c>
      <c r="C174" s="2" t="s">
        <v>302</v>
      </c>
      <c r="D174" s="2" t="s">
        <v>303</v>
      </c>
      <c r="E174" s="2" t="s">
        <v>862</v>
      </c>
      <c r="F174" s="2" t="s">
        <v>86</v>
      </c>
      <c r="G174" s="2" t="s">
        <v>86</v>
      </c>
      <c r="H174" s="2" t="s">
        <v>87</v>
      </c>
      <c r="I174" s="2" t="n">
        <v>1961</v>
      </c>
      <c r="J174" s="2"/>
      <c r="K174" s="2" t="n">
        <v>1961</v>
      </c>
      <c r="L174" s="2" t="s">
        <v>305</v>
      </c>
      <c r="M174" s="2" t="s">
        <v>1032</v>
      </c>
      <c r="N174" s="2"/>
      <c r="O174" s="2" t="s">
        <v>203</v>
      </c>
      <c r="P174" s="2" t="s">
        <v>80</v>
      </c>
      <c r="Q174" s="2"/>
      <c r="R174" s="2"/>
      <c r="S174" s="2" t="s">
        <v>166</v>
      </c>
      <c r="T174" s="2" t="s">
        <v>167</v>
      </c>
      <c r="U174" s="2" t="s">
        <v>1033</v>
      </c>
      <c r="V174" s="2" t="n">
        <v>1</v>
      </c>
      <c r="W174" s="2" t="n">
        <v>1</v>
      </c>
      <c r="X174" s="2" t="n">
        <v>0</v>
      </c>
      <c r="Y174" s="2" t="n">
        <v>0</v>
      </c>
      <c r="Z174" s="2" t="n">
        <v>25.5628</v>
      </c>
      <c r="AA174" s="2" t="n">
        <v>-80.3778</v>
      </c>
      <c r="AB174" s="2" t="s">
        <v>878</v>
      </c>
      <c r="AC174" s="2" t="s">
        <v>1034</v>
      </c>
      <c r="AD174" s="2"/>
    </row>
    <row r="175" customFormat="false" ht="46.25" hidden="false" customHeight="false" outlineLevel="0" collapsed="false">
      <c r="A175" s="2" t="s">
        <v>1035</v>
      </c>
      <c r="B175" s="2" t="s">
        <v>1036</v>
      </c>
      <c r="C175" s="2" t="s">
        <v>861</v>
      </c>
      <c r="D175" s="2"/>
      <c r="E175" s="2" t="s">
        <v>862</v>
      </c>
      <c r="F175" s="2" t="s">
        <v>114</v>
      </c>
      <c r="G175" s="2" t="s">
        <v>114</v>
      </c>
      <c r="H175" s="2" t="s">
        <v>108</v>
      </c>
      <c r="I175" s="2" t="n">
        <v>1972</v>
      </c>
      <c r="J175" s="2"/>
      <c r="K175" s="2" t="n">
        <v>1972</v>
      </c>
      <c r="L175" s="2" t="s">
        <v>78</v>
      </c>
      <c r="M175" s="2" t="s">
        <v>1037</v>
      </c>
      <c r="N175" s="2"/>
      <c r="O175" s="2" t="s">
        <v>213</v>
      </c>
      <c r="P175" s="2" t="s">
        <v>80</v>
      </c>
      <c r="Q175" s="2"/>
      <c r="R175" s="2"/>
      <c r="S175" s="2" t="s">
        <v>166</v>
      </c>
      <c r="T175" s="2" t="s">
        <v>167</v>
      </c>
      <c r="U175" s="2" t="s">
        <v>1038</v>
      </c>
      <c r="V175" s="2" t="n">
        <v>1</v>
      </c>
      <c r="W175" s="2" t="n">
        <v>1</v>
      </c>
      <c r="X175" s="2" t="n">
        <v>0</v>
      </c>
      <c r="Y175" s="2" t="n">
        <v>0</v>
      </c>
      <c r="Z175" s="2" t="n">
        <v>25.43513</v>
      </c>
      <c r="AA175" s="2" t="n">
        <v>-80.49235</v>
      </c>
      <c r="AB175" s="2" t="s">
        <v>510</v>
      </c>
      <c r="AC175" s="2" t="s">
        <v>1039</v>
      </c>
      <c r="AD175" s="2" t="s">
        <v>1040</v>
      </c>
    </row>
    <row r="176" customFormat="false" ht="68.65" hidden="false" customHeight="false" outlineLevel="0" collapsed="false">
      <c r="A176" s="2" t="s">
        <v>1041</v>
      </c>
      <c r="B176" s="2" t="s">
        <v>1042</v>
      </c>
      <c r="C176" s="2" t="s">
        <v>233</v>
      </c>
      <c r="D176" s="2"/>
      <c r="E176" s="2" t="s">
        <v>862</v>
      </c>
      <c r="F176" s="2" t="s">
        <v>226</v>
      </c>
      <c r="G176" s="2" t="s">
        <v>69</v>
      </c>
      <c r="H176" s="2" t="s">
        <v>71</v>
      </c>
      <c r="I176" s="2" t="n">
        <v>1975</v>
      </c>
      <c r="J176" s="2"/>
      <c r="K176" s="2" t="n">
        <v>1975</v>
      </c>
      <c r="L176" s="2" t="s">
        <v>78</v>
      </c>
      <c r="M176" s="2" t="s">
        <v>1043</v>
      </c>
      <c r="N176" s="2"/>
      <c r="O176" s="2" t="s">
        <v>79</v>
      </c>
      <c r="P176" s="2" t="s">
        <v>80</v>
      </c>
      <c r="Q176" s="2"/>
      <c r="R176" s="2"/>
      <c r="S176" s="2" t="s">
        <v>166</v>
      </c>
      <c r="T176" s="2" t="s">
        <v>167</v>
      </c>
      <c r="U176" s="2" t="s">
        <v>1044</v>
      </c>
      <c r="V176" s="2" t="n">
        <v>4</v>
      </c>
      <c r="W176" s="2" t="n">
        <v>4</v>
      </c>
      <c r="X176" s="2" t="n">
        <v>0.001</v>
      </c>
      <c r="Y176" s="2" t="n">
        <v>0</v>
      </c>
      <c r="Z176" s="2" t="n">
        <v>25.615</v>
      </c>
      <c r="AA176" s="2" t="n">
        <v>-80.235</v>
      </c>
      <c r="AB176" s="2" t="s">
        <v>229</v>
      </c>
      <c r="AC176" s="2" t="s">
        <v>1045</v>
      </c>
      <c r="AD176" s="2"/>
    </row>
    <row r="177" customFormat="false" ht="35.05" hidden="false" customHeight="false" outlineLevel="0" collapsed="false">
      <c r="A177" s="2" t="s">
        <v>1046</v>
      </c>
      <c r="B177" s="2" t="s">
        <v>1047</v>
      </c>
      <c r="C177" s="2" t="s">
        <v>163</v>
      </c>
      <c r="D177" s="2"/>
      <c r="E177" s="2" t="s">
        <v>862</v>
      </c>
      <c r="F177" s="2" t="s">
        <v>114</v>
      </c>
      <c r="G177" s="2" t="s">
        <v>114</v>
      </c>
      <c r="H177" s="2" t="s">
        <v>108</v>
      </c>
      <c r="I177" s="2" t="n">
        <v>1982</v>
      </c>
      <c r="J177" s="2"/>
      <c r="K177" s="2" t="n">
        <v>1982</v>
      </c>
      <c r="L177" s="2" t="s">
        <v>78</v>
      </c>
      <c r="M177" s="2" t="s">
        <v>1048</v>
      </c>
      <c r="N177" s="2" t="s">
        <v>195</v>
      </c>
      <c r="O177" s="2" t="s">
        <v>196</v>
      </c>
      <c r="P177" s="2" t="s">
        <v>80</v>
      </c>
      <c r="Q177" s="2"/>
      <c r="R177" s="2"/>
      <c r="S177" s="2" t="s">
        <v>166</v>
      </c>
      <c r="T177" s="2" t="s">
        <v>167</v>
      </c>
      <c r="U177" s="2" t="s">
        <v>1049</v>
      </c>
      <c r="V177" s="2" t="n">
        <v>1</v>
      </c>
      <c r="W177" s="2" t="n">
        <v>1</v>
      </c>
      <c r="X177" s="2" t="n">
        <v>0</v>
      </c>
      <c r="Y177" s="2" t="n">
        <v>0</v>
      </c>
      <c r="Z177" s="2" t="n">
        <v>25.39332</v>
      </c>
      <c r="AA177" s="2" t="n">
        <v>-80.50067</v>
      </c>
      <c r="AB177" s="2" t="s">
        <v>510</v>
      </c>
      <c r="AC177" s="2" t="s">
        <v>1050</v>
      </c>
      <c r="AD177" s="2" t="s">
        <v>1051</v>
      </c>
    </row>
    <row r="178" customFormat="false" ht="68.65" hidden="false" customHeight="false" outlineLevel="0" collapsed="false">
      <c r="A178" s="2" t="s">
        <v>1052</v>
      </c>
      <c r="B178" s="2" t="s">
        <v>1053</v>
      </c>
      <c r="C178" s="2" t="s">
        <v>861</v>
      </c>
      <c r="D178" s="2"/>
      <c r="E178" s="2" t="s">
        <v>862</v>
      </c>
      <c r="F178" s="2" t="s">
        <v>107</v>
      </c>
      <c r="G178" s="2" t="s">
        <v>107</v>
      </c>
      <c r="H178" s="2" t="s">
        <v>108</v>
      </c>
      <c r="I178" s="2" t="n">
        <v>1985</v>
      </c>
      <c r="J178" s="2"/>
      <c r="K178" s="2" t="n">
        <v>1985</v>
      </c>
      <c r="L178" s="2" t="s">
        <v>78</v>
      </c>
      <c r="M178" s="2" t="s">
        <v>1054</v>
      </c>
      <c r="N178" s="2"/>
      <c r="O178" s="2" t="s">
        <v>79</v>
      </c>
      <c r="P178" s="2" t="s">
        <v>80</v>
      </c>
      <c r="Q178" s="2"/>
      <c r="R178" s="2"/>
      <c r="S178" s="2" t="s">
        <v>166</v>
      </c>
      <c r="T178" s="2" t="s">
        <v>167</v>
      </c>
      <c r="U178" s="2" t="s">
        <v>1055</v>
      </c>
      <c r="V178" s="2" t="n">
        <v>2</v>
      </c>
      <c r="W178" s="2" t="n">
        <v>2</v>
      </c>
      <c r="X178" s="2" t="n">
        <v>0.0036</v>
      </c>
      <c r="Y178" s="2" t="n">
        <v>0</v>
      </c>
      <c r="Z178" s="2" t="n">
        <v>25.50401</v>
      </c>
      <c r="AA178" s="2" t="n">
        <v>-80.43736</v>
      </c>
      <c r="AB178" s="2" t="s">
        <v>510</v>
      </c>
      <c r="AC178" s="2" t="s">
        <v>1056</v>
      </c>
      <c r="AD178" s="2" t="s">
        <v>1057</v>
      </c>
    </row>
    <row r="179" customFormat="false" ht="35.05" hidden="false" customHeight="false" outlineLevel="0" collapsed="false">
      <c r="A179" s="2" t="s">
        <v>1058</v>
      </c>
      <c r="B179" s="2" t="s">
        <v>1059</v>
      </c>
      <c r="C179" s="2" t="s">
        <v>861</v>
      </c>
      <c r="D179" s="2"/>
      <c r="E179" s="2" t="s">
        <v>862</v>
      </c>
      <c r="F179" s="2" t="s">
        <v>107</v>
      </c>
      <c r="G179" s="2" t="s">
        <v>107</v>
      </c>
      <c r="H179" s="2" t="s">
        <v>108</v>
      </c>
      <c r="I179" s="2" t="n">
        <v>1986</v>
      </c>
      <c r="J179" s="2"/>
      <c r="K179" s="2" t="n">
        <v>1986</v>
      </c>
      <c r="L179" s="2" t="s">
        <v>78</v>
      </c>
      <c r="M179" s="2" t="s">
        <v>1060</v>
      </c>
      <c r="N179" s="2"/>
      <c r="O179" s="2" t="s">
        <v>79</v>
      </c>
      <c r="P179" s="2" t="s">
        <v>80</v>
      </c>
      <c r="Q179" s="2"/>
      <c r="R179" s="2"/>
      <c r="S179" s="2" t="s">
        <v>166</v>
      </c>
      <c r="T179" s="2" t="s">
        <v>167</v>
      </c>
      <c r="U179" s="2" t="s">
        <v>1061</v>
      </c>
      <c r="V179" s="2" t="n">
        <v>0</v>
      </c>
      <c r="W179" s="2" t="n">
        <v>0</v>
      </c>
      <c r="X179" s="2" t="n">
        <v>0</v>
      </c>
      <c r="Y179" s="2" t="n">
        <v>0</v>
      </c>
      <c r="Z179" s="2" t="n">
        <v>25.47</v>
      </c>
      <c r="AA179" s="2" t="n">
        <v>-80.477</v>
      </c>
      <c r="AB179" s="2" t="s">
        <v>66</v>
      </c>
      <c r="AC179" s="2" t="s">
        <v>1062</v>
      </c>
      <c r="AD179" s="2"/>
    </row>
    <row r="180" customFormat="false" ht="46.25" hidden="false" customHeight="false" outlineLevel="0" collapsed="false">
      <c r="A180" s="2" t="s">
        <v>1063</v>
      </c>
      <c r="B180" s="2" t="s">
        <v>1064</v>
      </c>
      <c r="C180" s="2" t="s">
        <v>870</v>
      </c>
      <c r="D180" s="2"/>
      <c r="E180" s="2" t="s">
        <v>862</v>
      </c>
      <c r="F180" s="2" t="s">
        <v>102</v>
      </c>
      <c r="G180" s="2" t="s">
        <v>102</v>
      </c>
      <c r="H180" s="2" t="s">
        <v>87</v>
      </c>
      <c r="I180" s="2" t="n">
        <v>1987</v>
      </c>
      <c r="J180" s="2"/>
      <c r="K180" s="2" t="n">
        <v>1987</v>
      </c>
      <c r="L180" s="2" t="s">
        <v>78</v>
      </c>
      <c r="M180" s="2" t="s">
        <v>1065</v>
      </c>
      <c r="N180" s="2" t="s">
        <v>195</v>
      </c>
      <c r="O180" s="2" t="s">
        <v>213</v>
      </c>
      <c r="P180" s="2" t="s">
        <v>80</v>
      </c>
      <c r="Q180" s="2"/>
      <c r="R180" s="2"/>
      <c r="S180" s="2" t="s">
        <v>166</v>
      </c>
      <c r="T180" s="2" t="s">
        <v>167</v>
      </c>
      <c r="U180" s="2" t="s">
        <v>1066</v>
      </c>
      <c r="V180" s="2" t="n">
        <v>2</v>
      </c>
      <c r="W180" s="2" t="n">
        <v>2</v>
      </c>
      <c r="X180" s="2" t="n">
        <v>0.0036</v>
      </c>
      <c r="Y180" s="2" t="n">
        <v>0</v>
      </c>
      <c r="Z180" s="2" t="n">
        <v>25.53884</v>
      </c>
      <c r="AA180" s="2" t="n">
        <v>-80.41006</v>
      </c>
      <c r="AB180" s="2" t="s">
        <v>177</v>
      </c>
      <c r="AC180" s="2" t="s">
        <v>1067</v>
      </c>
      <c r="AD180" s="2" t="s">
        <v>1068</v>
      </c>
    </row>
    <row r="181" customFormat="false" ht="46.25" hidden="false" customHeight="false" outlineLevel="0" collapsed="false">
      <c r="A181" s="2" t="s">
        <v>1069</v>
      </c>
      <c r="B181" s="2" t="s">
        <v>1070</v>
      </c>
      <c r="C181" s="2" t="s">
        <v>201</v>
      </c>
      <c r="D181" s="2"/>
      <c r="E181" s="2" t="s">
        <v>862</v>
      </c>
      <c r="F181" s="2" t="s">
        <v>76</v>
      </c>
      <c r="G181" s="2" t="s">
        <v>75</v>
      </c>
      <c r="H181" s="2" t="s">
        <v>77</v>
      </c>
      <c r="I181" s="2" t="n">
        <v>1994</v>
      </c>
      <c r="J181" s="2"/>
      <c r="K181" s="2" t="n">
        <v>1994</v>
      </c>
      <c r="L181" s="2" t="s">
        <v>78</v>
      </c>
      <c r="M181" s="2" t="s">
        <v>1071</v>
      </c>
      <c r="N181" s="2" t="s">
        <v>195</v>
      </c>
      <c r="O181" s="2" t="s">
        <v>203</v>
      </c>
      <c r="P181" s="2" t="s">
        <v>145</v>
      </c>
      <c r="Q181" s="2"/>
      <c r="R181" s="2"/>
      <c r="S181" s="2" t="s">
        <v>166</v>
      </c>
      <c r="T181" s="2" t="s">
        <v>167</v>
      </c>
      <c r="U181" s="2" t="s">
        <v>1072</v>
      </c>
      <c r="V181" s="2" t="n">
        <v>8</v>
      </c>
      <c r="W181" s="2" t="n">
        <v>8</v>
      </c>
      <c r="X181" s="2" t="n">
        <v>0.0344</v>
      </c>
      <c r="Y181" s="2" t="n">
        <v>0</v>
      </c>
      <c r="Z181" s="2" t="n">
        <v>25.565</v>
      </c>
      <c r="AA181" s="2" t="n">
        <v>-80.383</v>
      </c>
      <c r="AB181" s="2" t="s">
        <v>66</v>
      </c>
      <c r="AC181" s="2" t="s">
        <v>1073</v>
      </c>
      <c r="AD181" s="2"/>
    </row>
    <row r="182" customFormat="false" ht="23.85" hidden="false" customHeight="false" outlineLevel="0" collapsed="false">
      <c r="A182" s="2" t="s">
        <v>1074</v>
      </c>
      <c r="B182" s="2" t="s">
        <v>1075</v>
      </c>
      <c r="C182" s="2" t="s">
        <v>302</v>
      </c>
      <c r="D182" s="2" t="s">
        <v>303</v>
      </c>
      <c r="E182" s="2" t="s">
        <v>862</v>
      </c>
      <c r="F182" s="2" t="s">
        <v>76</v>
      </c>
      <c r="G182" s="2" t="s">
        <v>75</v>
      </c>
      <c r="H182" s="2" t="s">
        <v>77</v>
      </c>
      <c r="I182" s="2" t="n">
        <v>1994</v>
      </c>
      <c r="J182" s="2"/>
      <c r="K182" s="2" t="n">
        <v>1994</v>
      </c>
      <c r="L182" s="2" t="s">
        <v>305</v>
      </c>
      <c r="M182" s="2" t="s">
        <v>1076</v>
      </c>
      <c r="N182" s="2"/>
      <c r="O182" s="2" t="s">
        <v>79</v>
      </c>
      <c r="P182" s="2" t="s">
        <v>145</v>
      </c>
      <c r="Q182" s="2"/>
      <c r="R182" s="2"/>
      <c r="S182" s="2" t="s">
        <v>166</v>
      </c>
      <c r="T182" s="2" t="s">
        <v>167</v>
      </c>
      <c r="U182" s="2" t="s">
        <v>1077</v>
      </c>
      <c r="V182" s="2" t="n">
        <v>1</v>
      </c>
      <c r="W182" s="2" t="n">
        <v>1</v>
      </c>
      <c r="X182" s="2" t="n">
        <v>0</v>
      </c>
      <c r="Y182" s="2" t="n">
        <v>0</v>
      </c>
      <c r="Z182" s="2" t="n">
        <v>25.5284</v>
      </c>
      <c r="AA182" s="2" t="n">
        <v>-80.4903</v>
      </c>
      <c r="AB182" s="2" t="s">
        <v>878</v>
      </c>
      <c r="AC182" s="2" t="s">
        <v>1078</v>
      </c>
      <c r="AD182" s="2"/>
    </row>
    <row r="183" customFormat="false" ht="46.25" hidden="false" customHeight="false" outlineLevel="0" collapsed="false">
      <c r="A183" s="2" t="s">
        <v>1079</v>
      </c>
      <c r="B183" s="2" t="s">
        <v>1080</v>
      </c>
      <c r="C183" s="2" t="s">
        <v>352</v>
      </c>
      <c r="D183" s="2"/>
      <c r="E183" s="2" t="s">
        <v>862</v>
      </c>
      <c r="F183" s="2" t="s">
        <v>76</v>
      </c>
      <c r="G183" s="2" t="s">
        <v>75</v>
      </c>
      <c r="H183" s="2" t="s">
        <v>77</v>
      </c>
      <c r="I183" s="2" t="n">
        <v>2005</v>
      </c>
      <c r="J183" s="2"/>
      <c r="K183" s="2" t="n">
        <v>2005</v>
      </c>
      <c r="L183" s="2" t="s">
        <v>78</v>
      </c>
      <c r="M183" s="2" t="s">
        <v>423</v>
      </c>
      <c r="N183" s="2" t="s">
        <v>195</v>
      </c>
      <c r="O183" s="2" t="s">
        <v>213</v>
      </c>
      <c r="P183" s="2" t="s">
        <v>145</v>
      </c>
      <c r="Q183" s="2"/>
      <c r="R183" s="2"/>
      <c r="S183" s="2" t="s">
        <v>166</v>
      </c>
      <c r="T183" s="2" t="s">
        <v>167</v>
      </c>
      <c r="U183" s="2" t="s">
        <v>1081</v>
      </c>
      <c r="V183" s="2" t="n">
        <v>2</v>
      </c>
      <c r="W183" s="2" t="n">
        <v>2</v>
      </c>
      <c r="X183" s="2" t="n">
        <v>0.0071</v>
      </c>
      <c r="Y183" s="2" t="n">
        <v>0</v>
      </c>
      <c r="Z183" s="2" t="n">
        <v>25.4856</v>
      </c>
      <c r="AA183" s="2" t="n">
        <v>-80.54084</v>
      </c>
      <c r="AB183" s="2" t="s">
        <v>177</v>
      </c>
      <c r="AC183" s="2" t="s">
        <v>1082</v>
      </c>
      <c r="AD183" s="2" t="s">
        <v>1083</v>
      </c>
    </row>
    <row r="184" customFormat="false" ht="23.85" hidden="false" customHeight="false" outlineLevel="0" collapsed="false">
      <c r="A184" s="2" t="s">
        <v>1084</v>
      </c>
      <c r="B184" s="2" t="s">
        <v>1085</v>
      </c>
      <c r="C184" s="2" t="s">
        <v>352</v>
      </c>
      <c r="D184" s="2"/>
      <c r="E184" s="2" t="s">
        <v>862</v>
      </c>
      <c r="F184" s="2" t="s">
        <v>76</v>
      </c>
      <c r="G184" s="2" t="s">
        <v>75</v>
      </c>
      <c r="H184" s="2" t="s">
        <v>77</v>
      </c>
      <c r="I184" s="2" t="n">
        <v>2012</v>
      </c>
      <c r="J184" s="2"/>
      <c r="K184" s="2" t="n">
        <v>2012</v>
      </c>
      <c r="L184" s="2" t="s">
        <v>78</v>
      </c>
      <c r="M184" s="2" t="s">
        <v>1086</v>
      </c>
      <c r="N184" s="2"/>
      <c r="O184" s="2" t="s">
        <v>213</v>
      </c>
      <c r="P184" s="2" t="s">
        <v>145</v>
      </c>
      <c r="Q184" s="2"/>
      <c r="R184" s="2"/>
      <c r="S184" s="2" t="s">
        <v>166</v>
      </c>
      <c r="T184" s="2" t="s">
        <v>167</v>
      </c>
      <c r="U184" s="2" t="s">
        <v>1087</v>
      </c>
      <c r="V184" s="2" t="n">
        <v>1</v>
      </c>
      <c r="W184" s="2" t="n">
        <v>1</v>
      </c>
      <c r="X184" s="2" t="n">
        <v>0</v>
      </c>
      <c r="Y184" s="2" t="n">
        <v>0</v>
      </c>
      <c r="Z184" s="2" t="n">
        <v>25.4856</v>
      </c>
      <c r="AA184" s="2" t="n">
        <v>-80.54084</v>
      </c>
      <c r="AB184" s="2" t="s">
        <v>1088</v>
      </c>
      <c r="AC184" s="2" t="s">
        <v>1089</v>
      </c>
      <c r="AD184" s="2"/>
    </row>
    <row r="185" customFormat="false" ht="68.65" hidden="false" customHeight="false" outlineLevel="0" collapsed="false">
      <c r="A185" s="2" t="s">
        <v>1090</v>
      </c>
      <c r="B185" s="2" t="s">
        <v>1091</v>
      </c>
      <c r="C185" s="2" t="s">
        <v>233</v>
      </c>
      <c r="D185" s="2"/>
      <c r="E185" s="2" t="s">
        <v>862</v>
      </c>
      <c r="F185" s="2" t="s">
        <v>226</v>
      </c>
      <c r="G185" s="2" t="s">
        <v>69</v>
      </c>
      <c r="H185" s="2" t="s">
        <v>71</v>
      </c>
      <c r="I185" s="2" t="n">
        <v>2023</v>
      </c>
      <c r="J185" s="2"/>
      <c r="K185" s="2" t="n">
        <v>2023</v>
      </c>
      <c r="L185" s="2" t="s">
        <v>78</v>
      </c>
      <c r="M185" s="2" t="s">
        <v>1092</v>
      </c>
      <c r="N185" s="2"/>
      <c r="O185" s="2" t="s">
        <v>1093</v>
      </c>
      <c r="P185" s="2" t="s">
        <v>145</v>
      </c>
      <c r="Q185" s="2"/>
      <c r="R185" s="2"/>
      <c r="S185" s="2" t="s">
        <v>166</v>
      </c>
      <c r="T185" s="2" t="s">
        <v>167</v>
      </c>
      <c r="U185" s="2" t="s">
        <v>1094</v>
      </c>
      <c r="V185" s="2" t="n">
        <v>3</v>
      </c>
      <c r="W185" s="2" t="n">
        <v>3</v>
      </c>
      <c r="X185" s="2" t="n">
        <v>0.0077</v>
      </c>
      <c r="Y185" s="2" t="n">
        <v>0</v>
      </c>
      <c r="Z185" s="2" t="n">
        <v>25.615</v>
      </c>
      <c r="AA185" s="2" t="n">
        <v>-80.235</v>
      </c>
      <c r="AB185" s="2" t="s">
        <v>878</v>
      </c>
      <c r="AC185" s="2" t="s">
        <v>1095</v>
      </c>
      <c r="AD185" s="2" t="s">
        <v>1096</v>
      </c>
    </row>
    <row r="186" customFormat="false" ht="35.05" hidden="false" customHeight="false" outlineLevel="0" collapsed="false">
      <c r="A186" s="2" t="s">
        <v>1097</v>
      </c>
      <c r="B186" s="2" t="s">
        <v>1098</v>
      </c>
      <c r="C186" s="2" t="s">
        <v>302</v>
      </c>
      <c r="D186" s="2" t="s">
        <v>303</v>
      </c>
      <c r="E186" s="2" t="s">
        <v>1099</v>
      </c>
      <c r="F186" s="2" t="s">
        <v>150</v>
      </c>
      <c r="G186" s="2" t="s">
        <v>150</v>
      </c>
      <c r="H186" s="2" t="s">
        <v>108</v>
      </c>
      <c r="I186" s="2" t="n">
        <v>1916</v>
      </c>
      <c r="J186" s="2" t="n">
        <v>1927</v>
      </c>
      <c r="K186" s="2" t="n">
        <v>1916</v>
      </c>
      <c r="L186" s="2" t="s">
        <v>305</v>
      </c>
      <c r="M186" s="2" t="s">
        <v>1100</v>
      </c>
      <c r="N186" s="2"/>
      <c r="O186" s="2" t="s">
        <v>203</v>
      </c>
      <c r="P186" s="2" t="s">
        <v>80</v>
      </c>
      <c r="Q186" s="2"/>
      <c r="R186" s="2"/>
      <c r="S186" s="2" t="s">
        <v>166</v>
      </c>
      <c r="T186" s="2" t="s">
        <v>175</v>
      </c>
      <c r="U186" s="2" t="s">
        <v>1101</v>
      </c>
      <c r="V186" s="2" t="n">
        <v>3</v>
      </c>
      <c r="W186" s="2" t="n">
        <v>3</v>
      </c>
      <c r="X186" s="2" t="n">
        <v>0.0075</v>
      </c>
      <c r="Y186" s="2" t="n">
        <v>0</v>
      </c>
      <c r="Z186" s="2" t="n">
        <v>25.616</v>
      </c>
      <c r="AA186" s="2" t="n">
        <v>-80.309</v>
      </c>
      <c r="AB186" s="2" t="s">
        <v>66</v>
      </c>
      <c r="AC186" s="2" t="s">
        <v>1102</v>
      </c>
      <c r="AD186" s="2"/>
    </row>
    <row r="187" customFormat="false" ht="35.05" hidden="false" customHeight="false" outlineLevel="0" collapsed="false">
      <c r="A187" s="2" t="s">
        <v>1103</v>
      </c>
      <c r="B187" s="2" t="s">
        <v>1104</v>
      </c>
      <c r="C187" s="2" t="s">
        <v>302</v>
      </c>
      <c r="D187" s="2" t="s">
        <v>303</v>
      </c>
      <c r="E187" s="2" t="s">
        <v>1099</v>
      </c>
      <c r="F187" s="2" t="s">
        <v>60</v>
      </c>
      <c r="G187" s="2" t="s">
        <v>60</v>
      </c>
      <c r="H187" s="2" t="s">
        <v>63</v>
      </c>
      <c r="I187" s="2" t="n">
        <v>1916</v>
      </c>
      <c r="J187" s="2"/>
      <c r="K187" s="2" t="n">
        <v>1916</v>
      </c>
      <c r="L187" s="2" t="s">
        <v>305</v>
      </c>
      <c r="M187" s="2" t="s">
        <v>1105</v>
      </c>
      <c r="N187" s="2"/>
      <c r="O187" s="2" t="s">
        <v>203</v>
      </c>
      <c r="P187" s="2" t="s">
        <v>80</v>
      </c>
      <c r="Q187" s="2"/>
      <c r="R187" s="2"/>
      <c r="S187" s="2" t="s">
        <v>166</v>
      </c>
      <c r="T187" s="2" t="s">
        <v>175</v>
      </c>
      <c r="U187" s="2" t="s">
        <v>1106</v>
      </c>
      <c r="V187" s="2" t="n">
        <v>1</v>
      </c>
      <c r="W187" s="2" t="n">
        <v>1</v>
      </c>
      <c r="X187" s="2" t="n">
        <v>0</v>
      </c>
      <c r="Y187" s="2" t="n">
        <v>0</v>
      </c>
      <c r="Z187" s="2" t="n">
        <v>25.685</v>
      </c>
      <c r="AA187" s="2" t="n">
        <v>-80.21</v>
      </c>
      <c r="AB187" s="2" t="s">
        <v>878</v>
      </c>
      <c r="AC187" s="2" t="s">
        <v>1107</v>
      </c>
      <c r="AD187" s="2"/>
    </row>
    <row r="188" customFormat="false" ht="35.05" hidden="false" customHeight="false" outlineLevel="0" collapsed="false">
      <c r="A188" s="2" t="s">
        <v>1108</v>
      </c>
      <c r="B188" s="2" t="s">
        <v>1109</v>
      </c>
      <c r="C188" s="2" t="s">
        <v>647</v>
      </c>
      <c r="D188" s="2"/>
      <c r="E188" s="2" t="s">
        <v>1099</v>
      </c>
      <c r="F188" s="2" t="s">
        <v>60</v>
      </c>
      <c r="G188" s="2" t="s">
        <v>60</v>
      </c>
      <c r="H188" s="2" t="s">
        <v>63</v>
      </c>
      <c r="I188" s="2" t="n">
        <v>1916</v>
      </c>
      <c r="J188" s="2"/>
      <c r="K188" s="2" t="n">
        <v>1916</v>
      </c>
      <c r="L188" s="2" t="s">
        <v>78</v>
      </c>
      <c r="M188" s="2" t="s">
        <v>1110</v>
      </c>
      <c r="N188" s="2"/>
      <c r="O188" s="2" t="s">
        <v>79</v>
      </c>
      <c r="P188" s="2" t="s">
        <v>80</v>
      </c>
      <c r="Q188" s="2"/>
      <c r="R188" s="2"/>
      <c r="S188" s="2" t="s">
        <v>166</v>
      </c>
      <c r="T188" s="2" t="s">
        <v>167</v>
      </c>
      <c r="U188" s="2" t="s">
        <v>1111</v>
      </c>
      <c r="V188" s="2" t="n">
        <v>2</v>
      </c>
      <c r="W188" s="2" t="n">
        <v>2</v>
      </c>
      <c r="X188" s="2" t="n">
        <v>0.0005</v>
      </c>
      <c r="Y188" s="2" t="n">
        <v>0</v>
      </c>
      <c r="Z188" s="2" t="n">
        <v>25.685</v>
      </c>
      <c r="AA188" s="2" t="n">
        <v>-80.21</v>
      </c>
      <c r="AB188" s="2" t="s">
        <v>878</v>
      </c>
      <c r="AC188" s="2" t="s">
        <v>1112</v>
      </c>
      <c r="AD188" s="2"/>
    </row>
    <row r="189" customFormat="false" ht="46.25" hidden="false" customHeight="false" outlineLevel="0" collapsed="false">
      <c r="A189" s="2" t="s">
        <v>1113</v>
      </c>
      <c r="B189" s="2" t="s">
        <v>1114</v>
      </c>
      <c r="C189" s="2" t="s">
        <v>163</v>
      </c>
      <c r="D189" s="2"/>
      <c r="E189" s="2" t="s">
        <v>1099</v>
      </c>
      <c r="F189" s="2" t="s">
        <v>107</v>
      </c>
      <c r="G189" s="2" t="s">
        <v>107</v>
      </c>
      <c r="H189" s="2" t="s">
        <v>108</v>
      </c>
      <c r="I189" s="2" t="n">
        <v>1916</v>
      </c>
      <c r="J189" s="2" t="n">
        <v>1947</v>
      </c>
      <c r="K189" s="2" t="n">
        <v>1916</v>
      </c>
      <c r="L189" s="2" t="s">
        <v>78</v>
      </c>
      <c r="M189" s="2" t="s">
        <v>1115</v>
      </c>
      <c r="N189" s="2"/>
      <c r="O189" s="2" t="s">
        <v>1116</v>
      </c>
      <c r="P189" s="2" t="s">
        <v>80</v>
      </c>
      <c r="Q189" s="2"/>
      <c r="R189" s="2"/>
      <c r="S189" s="2" t="s">
        <v>166</v>
      </c>
      <c r="T189" s="2" t="s">
        <v>175</v>
      </c>
      <c r="U189" s="2" t="s">
        <v>1106</v>
      </c>
      <c r="V189" s="2" t="n">
        <v>2</v>
      </c>
      <c r="W189" s="2" t="n">
        <v>2</v>
      </c>
      <c r="X189" s="2" t="n">
        <v>0.0036</v>
      </c>
      <c r="Y189" s="2" t="n">
        <v>0</v>
      </c>
      <c r="Z189" s="2" t="n">
        <v>25.383</v>
      </c>
      <c r="AA189" s="2" t="n">
        <v>-80.61</v>
      </c>
      <c r="AB189" s="2" t="s">
        <v>66</v>
      </c>
      <c r="AC189" s="2" t="s">
        <v>1117</v>
      </c>
      <c r="AD189" s="2" t="s">
        <v>1118</v>
      </c>
    </row>
    <row r="190" customFormat="false" ht="23.85" hidden="false" customHeight="false" outlineLevel="0" collapsed="false">
      <c r="A190" s="2" t="s">
        <v>1119</v>
      </c>
      <c r="B190" s="2" t="s">
        <v>1120</v>
      </c>
      <c r="C190" s="2" t="s">
        <v>163</v>
      </c>
      <c r="D190" s="2"/>
      <c r="E190" s="2" t="s">
        <v>1099</v>
      </c>
      <c r="F190" s="2" t="s">
        <v>150</v>
      </c>
      <c r="G190" s="2" t="s">
        <v>150</v>
      </c>
      <c r="H190" s="2" t="s">
        <v>108</v>
      </c>
      <c r="I190" s="2" t="n">
        <v>1926</v>
      </c>
      <c r="J190" s="2"/>
      <c r="K190" s="2" t="n">
        <v>1926</v>
      </c>
      <c r="L190" s="2" t="s">
        <v>78</v>
      </c>
      <c r="M190" s="2" t="s">
        <v>1121</v>
      </c>
      <c r="N190" s="2" t="s">
        <v>195</v>
      </c>
      <c r="O190" s="2" t="s">
        <v>196</v>
      </c>
      <c r="P190" s="2" t="s">
        <v>80</v>
      </c>
      <c r="Q190" s="2"/>
      <c r="R190" s="2"/>
      <c r="S190" s="2" t="s">
        <v>166</v>
      </c>
      <c r="T190" s="2" t="s">
        <v>175</v>
      </c>
      <c r="U190" s="2" t="s">
        <v>1122</v>
      </c>
      <c r="V190" s="2" t="n">
        <v>0</v>
      </c>
      <c r="W190" s="2" t="n">
        <v>0</v>
      </c>
      <c r="X190" s="2" t="n">
        <v>0</v>
      </c>
      <c r="Y190" s="2" t="n">
        <v>0</v>
      </c>
      <c r="Z190" s="2" t="n">
        <v>25.609</v>
      </c>
      <c r="AA190" s="2" t="n">
        <v>-80.311</v>
      </c>
      <c r="AB190" s="2" t="s">
        <v>66</v>
      </c>
      <c r="AC190" s="2" t="s">
        <v>1123</v>
      </c>
      <c r="AD190" s="2" t="s">
        <v>1124</v>
      </c>
    </row>
    <row r="191" customFormat="false" ht="46.25" hidden="false" customHeight="false" outlineLevel="0" collapsed="false">
      <c r="A191" s="2" t="s">
        <v>1125</v>
      </c>
      <c r="B191" s="2" t="s">
        <v>1126</v>
      </c>
      <c r="C191" s="2" t="s">
        <v>302</v>
      </c>
      <c r="D191" s="2" t="s">
        <v>303</v>
      </c>
      <c r="E191" s="2" t="s">
        <v>1099</v>
      </c>
      <c r="F191" s="2" t="s">
        <v>60</v>
      </c>
      <c r="G191" s="2" t="s">
        <v>60</v>
      </c>
      <c r="H191" s="2" t="s">
        <v>63</v>
      </c>
      <c r="I191" s="2" t="n">
        <v>1928</v>
      </c>
      <c r="J191" s="2" t="n">
        <v>1951</v>
      </c>
      <c r="K191" s="2" t="n">
        <v>1928</v>
      </c>
      <c r="L191" s="2" t="s">
        <v>305</v>
      </c>
      <c r="M191" s="2" t="s">
        <v>1127</v>
      </c>
      <c r="N191" s="2"/>
      <c r="O191" s="2" t="s">
        <v>203</v>
      </c>
      <c r="P191" s="2" t="s">
        <v>80</v>
      </c>
      <c r="Q191" s="2"/>
      <c r="R191" s="2"/>
      <c r="S191" s="2" t="s">
        <v>166</v>
      </c>
      <c r="T191" s="2" t="s">
        <v>175</v>
      </c>
      <c r="U191" s="2" t="s">
        <v>1128</v>
      </c>
      <c r="V191" s="2" t="n">
        <v>1</v>
      </c>
      <c r="W191" s="2" t="n">
        <v>1</v>
      </c>
      <c r="X191" s="2" t="n">
        <v>0</v>
      </c>
      <c r="Y191" s="2" t="n">
        <v>0</v>
      </c>
      <c r="Z191" s="2" t="n">
        <v>25.685</v>
      </c>
      <c r="AA191" s="2" t="n">
        <v>-80.21</v>
      </c>
      <c r="AB191" s="2" t="s">
        <v>878</v>
      </c>
      <c r="AC191" s="2" t="s">
        <v>1129</v>
      </c>
      <c r="AD191" s="2"/>
    </row>
    <row r="192" customFormat="false" ht="23.85" hidden="false" customHeight="false" outlineLevel="0" collapsed="false">
      <c r="A192" s="2" t="s">
        <v>1130</v>
      </c>
      <c r="B192" s="2" t="s">
        <v>1131</v>
      </c>
      <c r="C192" s="2" t="s">
        <v>302</v>
      </c>
      <c r="D192" s="2" t="s">
        <v>303</v>
      </c>
      <c r="E192" s="2" t="s">
        <v>1099</v>
      </c>
      <c r="F192" s="2" t="s">
        <v>60</v>
      </c>
      <c r="G192" s="2" t="s">
        <v>60</v>
      </c>
      <c r="H192" s="2" t="s">
        <v>63</v>
      </c>
      <c r="I192" s="2" t="n">
        <v>1930</v>
      </c>
      <c r="J192" s="2"/>
      <c r="K192" s="2" t="n">
        <v>1930</v>
      </c>
      <c r="L192" s="2" t="s">
        <v>305</v>
      </c>
      <c r="M192" s="2" t="s">
        <v>1132</v>
      </c>
      <c r="N192" s="2"/>
      <c r="O192" s="2" t="s">
        <v>203</v>
      </c>
      <c r="P192" s="2" t="s">
        <v>80</v>
      </c>
      <c r="Q192" s="2"/>
      <c r="R192" s="2"/>
      <c r="S192" s="2" t="s">
        <v>166</v>
      </c>
      <c r="T192" s="2" t="s">
        <v>167</v>
      </c>
      <c r="U192" s="2" t="s">
        <v>1133</v>
      </c>
      <c r="V192" s="2" t="n">
        <v>2</v>
      </c>
      <c r="W192" s="2" t="n">
        <v>2</v>
      </c>
      <c r="X192" s="2" t="n">
        <v>0</v>
      </c>
      <c r="Y192" s="2" t="n">
        <v>0</v>
      </c>
      <c r="Z192" s="2" t="n">
        <v>25.685</v>
      </c>
      <c r="AA192" s="2" t="n">
        <v>-80.21</v>
      </c>
      <c r="AB192" s="2" t="s">
        <v>878</v>
      </c>
      <c r="AC192" s="2" t="s">
        <v>1134</v>
      </c>
      <c r="AD192" s="2"/>
    </row>
    <row r="193" customFormat="false" ht="46.25" hidden="false" customHeight="false" outlineLevel="0" collapsed="false">
      <c r="A193" s="2" t="s">
        <v>1135</v>
      </c>
      <c r="B193" s="2" t="s">
        <v>1136</v>
      </c>
      <c r="C193" s="2" t="s">
        <v>163</v>
      </c>
      <c r="D193" s="2"/>
      <c r="E193" s="2" t="s">
        <v>1099</v>
      </c>
      <c r="F193" s="2" t="s">
        <v>150</v>
      </c>
      <c r="G193" s="2" t="s">
        <v>150</v>
      </c>
      <c r="H193" s="2" t="s">
        <v>108</v>
      </c>
      <c r="I193" s="2"/>
      <c r="J193" s="2"/>
      <c r="K193" s="2" t="n">
        <v>1930</v>
      </c>
      <c r="L193" s="2" t="s">
        <v>863</v>
      </c>
      <c r="M193" s="2" t="s">
        <v>1137</v>
      </c>
      <c r="N193" s="2"/>
      <c r="O193" s="2" t="s">
        <v>196</v>
      </c>
      <c r="P193" s="2" t="s">
        <v>80</v>
      </c>
      <c r="Q193" s="2"/>
      <c r="R193" s="2"/>
      <c r="S193" s="2" t="s">
        <v>166</v>
      </c>
      <c r="T193" s="2" t="s">
        <v>445</v>
      </c>
      <c r="U193" s="2" t="s">
        <v>1138</v>
      </c>
      <c r="V193" s="2" t="n">
        <v>1</v>
      </c>
      <c r="W193" s="2" t="n">
        <v>1</v>
      </c>
      <c r="X193" s="2" t="n">
        <v>0</v>
      </c>
      <c r="Y193" s="2" t="n">
        <v>0</v>
      </c>
      <c r="Z193" s="2" t="n">
        <v>25.60808</v>
      </c>
      <c r="AA193" s="2" t="n">
        <v>-80.31932</v>
      </c>
      <c r="AB193" s="2" t="s">
        <v>510</v>
      </c>
      <c r="AC193" s="2" t="s">
        <v>1139</v>
      </c>
      <c r="AD193" s="2" t="s">
        <v>1140</v>
      </c>
    </row>
    <row r="194" customFormat="false" ht="46.25" hidden="false" customHeight="false" outlineLevel="0" collapsed="false">
      <c r="A194" s="2" t="s">
        <v>1141</v>
      </c>
      <c r="B194" s="2" t="s">
        <v>1142</v>
      </c>
      <c r="C194" s="2" t="s">
        <v>647</v>
      </c>
      <c r="D194" s="2"/>
      <c r="E194" s="2" t="s">
        <v>1099</v>
      </c>
      <c r="F194" s="2" t="s">
        <v>60</v>
      </c>
      <c r="G194" s="2" t="s">
        <v>60</v>
      </c>
      <c r="H194" s="2" t="s">
        <v>63</v>
      </c>
      <c r="I194" s="2" t="n">
        <v>1930</v>
      </c>
      <c r="J194" s="2"/>
      <c r="K194" s="2" t="n">
        <v>1930</v>
      </c>
      <c r="L194" s="2" t="s">
        <v>78</v>
      </c>
      <c r="M194" s="2" t="s">
        <v>1143</v>
      </c>
      <c r="N194" s="2"/>
      <c r="O194" s="2" t="s">
        <v>79</v>
      </c>
      <c r="P194" s="2" t="s">
        <v>80</v>
      </c>
      <c r="Q194" s="2"/>
      <c r="R194" s="2"/>
      <c r="S194" s="2" t="s">
        <v>166</v>
      </c>
      <c r="T194" s="2" t="s">
        <v>167</v>
      </c>
      <c r="U194" s="2" t="s">
        <v>1144</v>
      </c>
      <c r="V194" s="2" t="n">
        <v>10</v>
      </c>
      <c r="W194" s="2" t="n">
        <v>10</v>
      </c>
      <c r="X194" s="2" t="n">
        <v>0.056</v>
      </c>
      <c r="Y194" s="2" t="n">
        <v>0.0003</v>
      </c>
      <c r="Z194" s="2" t="n">
        <v>25.685</v>
      </c>
      <c r="AA194" s="2" t="n">
        <v>-80.21</v>
      </c>
      <c r="AB194" s="2" t="s">
        <v>878</v>
      </c>
      <c r="AC194" s="2" t="s">
        <v>1145</v>
      </c>
      <c r="AD194" s="2" t="s">
        <v>1146</v>
      </c>
    </row>
    <row r="195" customFormat="false" ht="57.45" hidden="false" customHeight="false" outlineLevel="0" collapsed="false">
      <c r="A195" s="2" t="s">
        <v>1147</v>
      </c>
      <c r="B195" s="2" t="s">
        <v>1148</v>
      </c>
      <c r="C195" s="2" t="s">
        <v>163</v>
      </c>
      <c r="D195" s="2"/>
      <c r="E195" s="2" t="s">
        <v>1099</v>
      </c>
      <c r="F195" s="2" t="s">
        <v>107</v>
      </c>
      <c r="G195" s="2" t="s">
        <v>107</v>
      </c>
      <c r="H195" s="2" t="s">
        <v>108</v>
      </c>
      <c r="I195" s="2" t="n">
        <v>1939</v>
      </c>
      <c r="J195" s="2"/>
      <c r="K195" s="2" t="n">
        <v>1939</v>
      </c>
      <c r="L195" s="2" t="s">
        <v>78</v>
      </c>
      <c r="M195" s="2" t="s">
        <v>1149</v>
      </c>
      <c r="N195" s="2" t="s">
        <v>195</v>
      </c>
      <c r="O195" s="2" t="s">
        <v>196</v>
      </c>
      <c r="P195" s="2" t="s">
        <v>80</v>
      </c>
      <c r="Q195" s="2"/>
      <c r="R195" s="2"/>
      <c r="S195" s="2" t="s">
        <v>166</v>
      </c>
      <c r="T195" s="2" t="s">
        <v>167</v>
      </c>
      <c r="U195" s="2" t="s">
        <v>1150</v>
      </c>
      <c r="V195" s="2" t="n">
        <v>6</v>
      </c>
      <c r="W195" s="2" t="n">
        <v>6</v>
      </c>
      <c r="X195" s="2" t="n">
        <v>0.0328</v>
      </c>
      <c r="Y195" s="2" t="n">
        <v>0</v>
      </c>
      <c r="Z195" s="2" t="n">
        <v>25.462</v>
      </c>
      <c r="AA195" s="2" t="n">
        <v>-80.336</v>
      </c>
      <c r="AB195" s="2" t="s">
        <v>215</v>
      </c>
      <c r="AC195" s="2" t="s">
        <v>1151</v>
      </c>
      <c r="AD195" s="2" t="s">
        <v>1152</v>
      </c>
    </row>
    <row r="196" customFormat="false" ht="57.45" hidden="false" customHeight="false" outlineLevel="0" collapsed="false">
      <c r="A196" s="2" t="s">
        <v>1153</v>
      </c>
      <c r="B196" s="2" t="s">
        <v>1154</v>
      </c>
      <c r="C196" s="2" t="s">
        <v>163</v>
      </c>
      <c r="D196" s="2"/>
      <c r="E196" s="2" t="s">
        <v>1099</v>
      </c>
      <c r="F196" s="2" t="s">
        <v>107</v>
      </c>
      <c r="G196" s="2" t="s">
        <v>107</v>
      </c>
      <c r="H196" s="2" t="s">
        <v>108</v>
      </c>
      <c r="I196" s="2" t="n">
        <v>1947</v>
      </c>
      <c r="J196" s="2"/>
      <c r="K196" s="2" t="n">
        <v>1947</v>
      </c>
      <c r="L196" s="2" t="s">
        <v>78</v>
      </c>
      <c r="M196" s="2" t="s">
        <v>1155</v>
      </c>
      <c r="N196" s="2" t="s">
        <v>269</v>
      </c>
      <c r="O196" s="2" t="s">
        <v>196</v>
      </c>
      <c r="P196" s="2" t="s">
        <v>271</v>
      </c>
      <c r="Q196" s="2" t="s">
        <v>81</v>
      </c>
      <c r="R196" s="2" t="s">
        <v>81</v>
      </c>
      <c r="S196" s="2" t="s">
        <v>166</v>
      </c>
      <c r="T196" s="2" t="s">
        <v>175</v>
      </c>
      <c r="U196" s="2" t="s">
        <v>1156</v>
      </c>
      <c r="V196" s="2" t="n">
        <v>8</v>
      </c>
      <c r="W196" s="2" t="n">
        <v>8</v>
      </c>
      <c r="X196" s="2" t="n">
        <v>0.0282</v>
      </c>
      <c r="Y196" s="2" t="n">
        <v>0</v>
      </c>
      <c r="Z196" s="2" t="n">
        <v>25.39476</v>
      </c>
      <c r="AA196" s="2" t="n">
        <v>-80.58124</v>
      </c>
      <c r="AB196" s="2" t="s">
        <v>177</v>
      </c>
      <c r="AC196" s="2" t="s">
        <v>1157</v>
      </c>
      <c r="AD196" s="2" t="s">
        <v>1158</v>
      </c>
    </row>
    <row r="197" customFormat="false" ht="23.85" hidden="false" customHeight="false" outlineLevel="0" collapsed="false">
      <c r="A197" s="2" t="s">
        <v>1159</v>
      </c>
      <c r="B197" s="2" t="s">
        <v>1160</v>
      </c>
      <c r="C197" s="2" t="s">
        <v>163</v>
      </c>
      <c r="D197" s="2"/>
      <c r="E197" s="2" t="s">
        <v>1099</v>
      </c>
      <c r="F197" s="2" t="s">
        <v>60</v>
      </c>
      <c r="G197" s="2" t="s">
        <v>60</v>
      </c>
      <c r="H197" s="2" t="s">
        <v>63</v>
      </c>
      <c r="I197" s="2" t="n">
        <v>1948</v>
      </c>
      <c r="J197" s="2" t="n">
        <v>1980</v>
      </c>
      <c r="K197" s="2" t="n">
        <v>1948</v>
      </c>
      <c r="L197" s="2" t="s">
        <v>78</v>
      </c>
      <c r="M197" s="2" t="s">
        <v>1161</v>
      </c>
      <c r="N197" s="2"/>
      <c r="O197" s="2" t="s">
        <v>1162</v>
      </c>
      <c r="P197" s="2" t="s">
        <v>80</v>
      </c>
      <c r="Q197" s="2"/>
      <c r="R197" s="2"/>
      <c r="S197" s="2" t="s">
        <v>166</v>
      </c>
      <c r="T197" s="2" t="s">
        <v>175</v>
      </c>
      <c r="U197" s="2" t="s">
        <v>1163</v>
      </c>
      <c r="V197" s="2" t="n">
        <v>1</v>
      </c>
      <c r="W197" s="2" t="n">
        <v>1</v>
      </c>
      <c r="X197" s="2" t="n">
        <v>0</v>
      </c>
      <c r="Y197" s="2" t="n">
        <v>0</v>
      </c>
      <c r="Z197" s="2" t="n">
        <v>25.685</v>
      </c>
      <c r="AA197" s="2" t="n">
        <v>-80.21</v>
      </c>
      <c r="AB197" s="2" t="s">
        <v>878</v>
      </c>
      <c r="AC197" s="2" t="s">
        <v>1164</v>
      </c>
      <c r="AD197" s="2"/>
    </row>
    <row r="198" customFormat="false" ht="57.45" hidden="false" customHeight="false" outlineLevel="0" collapsed="false">
      <c r="A198" s="2" t="s">
        <v>1165</v>
      </c>
      <c r="B198" s="2" t="s">
        <v>1166</v>
      </c>
      <c r="C198" s="2" t="s">
        <v>163</v>
      </c>
      <c r="D198" s="2"/>
      <c r="E198" s="2" t="s">
        <v>1099</v>
      </c>
      <c r="F198" s="2" t="s">
        <v>150</v>
      </c>
      <c r="G198" s="2" t="s">
        <v>150</v>
      </c>
      <c r="H198" s="2" t="s">
        <v>108</v>
      </c>
      <c r="I198" s="2" t="n">
        <v>1949</v>
      </c>
      <c r="J198" s="2"/>
      <c r="K198" s="2" t="n">
        <v>1949</v>
      </c>
      <c r="L198" s="2" t="s">
        <v>78</v>
      </c>
      <c r="M198" s="2" t="s">
        <v>1167</v>
      </c>
      <c r="N198" s="2"/>
      <c r="O198" s="2" t="s">
        <v>196</v>
      </c>
      <c r="P198" s="2" t="s">
        <v>80</v>
      </c>
      <c r="Q198" s="2"/>
      <c r="R198" s="2"/>
      <c r="S198" s="2" t="s">
        <v>166</v>
      </c>
      <c r="T198" s="2" t="s">
        <v>175</v>
      </c>
      <c r="U198" s="2" t="s">
        <v>1168</v>
      </c>
      <c r="V198" s="2" t="n">
        <v>2</v>
      </c>
      <c r="W198" s="2" t="n">
        <v>2</v>
      </c>
      <c r="X198" s="2" t="n">
        <v>0.0019</v>
      </c>
      <c r="Y198" s="2" t="n">
        <v>0.0002</v>
      </c>
      <c r="Z198" s="2" t="n">
        <v>25.63811</v>
      </c>
      <c r="AA198" s="2" t="n">
        <v>-80.28043</v>
      </c>
      <c r="AB198" s="2" t="s">
        <v>177</v>
      </c>
      <c r="AC198" s="2" t="s">
        <v>1169</v>
      </c>
      <c r="AD198" s="2" t="s">
        <v>1170</v>
      </c>
    </row>
    <row r="199" customFormat="false" ht="57.45" hidden="false" customHeight="false" outlineLevel="0" collapsed="false">
      <c r="A199" s="2" t="s">
        <v>1171</v>
      </c>
      <c r="B199" s="2" t="s">
        <v>1172</v>
      </c>
      <c r="C199" s="2" t="s">
        <v>163</v>
      </c>
      <c r="D199" s="2"/>
      <c r="E199" s="2" t="s">
        <v>1099</v>
      </c>
      <c r="F199" s="2" t="s">
        <v>156</v>
      </c>
      <c r="G199" s="2" t="s">
        <v>156</v>
      </c>
      <c r="H199" s="2" t="s">
        <v>108</v>
      </c>
      <c r="I199" s="2"/>
      <c r="J199" s="2"/>
      <c r="K199" s="2" t="n">
        <v>1954</v>
      </c>
      <c r="L199" s="2" t="s">
        <v>863</v>
      </c>
      <c r="M199" s="2" t="s">
        <v>1173</v>
      </c>
      <c r="N199" s="2" t="s">
        <v>195</v>
      </c>
      <c r="O199" s="2" t="s">
        <v>196</v>
      </c>
      <c r="P199" s="2" t="s">
        <v>80</v>
      </c>
      <c r="Q199" s="2"/>
      <c r="R199" s="2"/>
      <c r="S199" s="2" t="s">
        <v>166</v>
      </c>
      <c r="T199" s="2" t="s">
        <v>445</v>
      </c>
      <c r="U199" s="2" t="s">
        <v>1174</v>
      </c>
      <c r="V199" s="2" t="n">
        <v>2</v>
      </c>
      <c r="W199" s="2" t="n">
        <v>2</v>
      </c>
      <c r="X199" s="2" t="n">
        <v>0.0036</v>
      </c>
      <c r="Y199" s="2" t="n">
        <v>0</v>
      </c>
      <c r="Z199" s="2" t="n">
        <v>25.58036</v>
      </c>
      <c r="AA199" s="2" t="n">
        <v>-80.35582</v>
      </c>
      <c r="AB199" s="2" t="s">
        <v>510</v>
      </c>
      <c r="AC199" s="2" t="s">
        <v>1175</v>
      </c>
      <c r="AD199" s="2" t="s">
        <v>1176</v>
      </c>
    </row>
    <row r="200" customFormat="false" ht="57.45" hidden="false" customHeight="false" outlineLevel="0" collapsed="false">
      <c r="A200" s="2" t="s">
        <v>1177</v>
      </c>
      <c r="B200" s="2" t="s">
        <v>1178</v>
      </c>
      <c r="C200" s="2" t="s">
        <v>163</v>
      </c>
      <c r="D200" s="2"/>
      <c r="E200" s="2" t="s">
        <v>1099</v>
      </c>
      <c r="F200" s="2" t="s">
        <v>129</v>
      </c>
      <c r="G200" s="2" t="s">
        <v>129</v>
      </c>
      <c r="H200" s="2" t="s">
        <v>87</v>
      </c>
      <c r="I200" s="2" t="n">
        <v>1957</v>
      </c>
      <c r="J200" s="2"/>
      <c r="K200" s="2" t="n">
        <v>1957</v>
      </c>
      <c r="L200" s="2" t="s">
        <v>78</v>
      </c>
      <c r="M200" s="2" t="s">
        <v>1179</v>
      </c>
      <c r="N200" s="2" t="s">
        <v>195</v>
      </c>
      <c r="O200" s="2" t="s">
        <v>196</v>
      </c>
      <c r="P200" s="2" t="s">
        <v>80</v>
      </c>
      <c r="Q200" s="2"/>
      <c r="R200" s="2"/>
      <c r="S200" s="2" t="s">
        <v>166</v>
      </c>
      <c r="T200" s="2" t="s">
        <v>167</v>
      </c>
      <c r="U200" s="2" t="s">
        <v>1180</v>
      </c>
      <c r="V200" s="2" t="n">
        <v>1</v>
      </c>
      <c r="W200" s="2" t="n">
        <v>1</v>
      </c>
      <c r="X200" s="2" t="n">
        <v>0</v>
      </c>
      <c r="Y200" s="2" t="n">
        <v>0</v>
      </c>
      <c r="Z200" s="2" t="n">
        <v>25.62526</v>
      </c>
      <c r="AA200" s="2" t="n">
        <v>-80.394</v>
      </c>
      <c r="AB200" s="2" t="s">
        <v>510</v>
      </c>
      <c r="AC200" s="2" t="s">
        <v>1181</v>
      </c>
      <c r="AD200" s="2" t="s">
        <v>1182</v>
      </c>
    </row>
    <row r="201" customFormat="false" ht="46.25" hidden="false" customHeight="false" outlineLevel="0" collapsed="false">
      <c r="A201" s="2" t="s">
        <v>1183</v>
      </c>
      <c r="B201" s="2" t="s">
        <v>1184</v>
      </c>
      <c r="C201" s="2" t="s">
        <v>163</v>
      </c>
      <c r="D201" s="2"/>
      <c r="E201" s="2" t="s">
        <v>1099</v>
      </c>
      <c r="F201" s="2" t="s">
        <v>60</v>
      </c>
      <c r="G201" s="2" t="s">
        <v>60</v>
      </c>
      <c r="H201" s="2" t="s">
        <v>63</v>
      </c>
      <c r="I201" s="2" t="n">
        <v>1960</v>
      </c>
      <c r="J201" s="2" t="n">
        <v>2012</v>
      </c>
      <c r="K201" s="2" t="n">
        <v>1960</v>
      </c>
      <c r="L201" s="2" t="s">
        <v>78</v>
      </c>
      <c r="M201" s="2" t="s">
        <v>1185</v>
      </c>
      <c r="N201" s="2"/>
      <c r="O201" s="2" t="s">
        <v>1186</v>
      </c>
      <c r="P201" s="2" t="s">
        <v>80</v>
      </c>
      <c r="Q201" s="2"/>
      <c r="R201" s="2"/>
      <c r="S201" s="2" t="s">
        <v>166</v>
      </c>
      <c r="T201" s="2" t="s">
        <v>175</v>
      </c>
      <c r="U201" s="2" t="s">
        <v>1187</v>
      </c>
      <c r="V201" s="2" t="n">
        <v>1</v>
      </c>
      <c r="W201" s="2" t="n">
        <v>1</v>
      </c>
      <c r="X201" s="2" t="n">
        <v>0</v>
      </c>
      <c r="Y201" s="2" t="n">
        <v>0</v>
      </c>
      <c r="Z201" s="2" t="n">
        <v>25.685</v>
      </c>
      <c r="AA201" s="2" t="n">
        <v>-80.21</v>
      </c>
      <c r="AB201" s="2" t="s">
        <v>246</v>
      </c>
      <c r="AC201" s="2" t="s">
        <v>1188</v>
      </c>
      <c r="AD201" s="2"/>
    </row>
    <row r="202" customFormat="false" ht="57.45" hidden="false" customHeight="false" outlineLevel="0" collapsed="false">
      <c r="A202" s="2" t="s">
        <v>1189</v>
      </c>
      <c r="B202" s="2" t="s">
        <v>1190</v>
      </c>
      <c r="C202" s="2" t="s">
        <v>163</v>
      </c>
      <c r="D202" s="2"/>
      <c r="E202" s="2" t="s">
        <v>1099</v>
      </c>
      <c r="F202" s="2" t="s">
        <v>107</v>
      </c>
      <c r="G202" s="2" t="s">
        <v>107</v>
      </c>
      <c r="H202" s="2" t="s">
        <v>108</v>
      </c>
      <c r="I202" s="2" t="n">
        <v>1968</v>
      </c>
      <c r="J202" s="2"/>
      <c r="K202" s="2" t="n">
        <v>1968</v>
      </c>
      <c r="L202" s="2" t="s">
        <v>78</v>
      </c>
      <c r="M202" s="2" t="s">
        <v>1155</v>
      </c>
      <c r="N202" s="2" t="s">
        <v>269</v>
      </c>
      <c r="O202" s="2" t="s">
        <v>196</v>
      </c>
      <c r="P202" s="2" t="s">
        <v>271</v>
      </c>
      <c r="Q202" s="2" t="s">
        <v>81</v>
      </c>
      <c r="R202" s="2" t="s">
        <v>81</v>
      </c>
      <c r="S202" s="2" t="s">
        <v>166</v>
      </c>
      <c r="T202" s="2" t="s">
        <v>175</v>
      </c>
      <c r="U202" s="2" t="s">
        <v>1191</v>
      </c>
      <c r="V202" s="2" t="n">
        <v>9</v>
      </c>
      <c r="W202" s="2" t="n">
        <v>9</v>
      </c>
      <c r="X202" s="2" t="n">
        <v>0.0188</v>
      </c>
      <c r="Y202" s="2" t="n">
        <v>0</v>
      </c>
      <c r="Z202" s="2" t="n">
        <v>25.46444</v>
      </c>
      <c r="AA202" s="2" t="n">
        <v>-80.33476</v>
      </c>
      <c r="AB202" s="2" t="s">
        <v>177</v>
      </c>
      <c r="AC202" s="2" t="s">
        <v>1192</v>
      </c>
      <c r="AD202" s="2" t="s">
        <v>1193</v>
      </c>
    </row>
    <row r="203" customFormat="false" ht="23.85" hidden="false" customHeight="false" outlineLevel="0" collapsed="false">
      <c r="A203" s="2" t="s">
        <v>1194</v>
      </c>
      <c r="B203" s="2" t="s">
        <v>1195</v>
      </c>
      <c r="C203" s="2" t="s">
        <v>302</v>
      </c>
      <c r="D203" s="2" t="s">
        <v>303</v>
      </c>
      <c r="E203" s="2" t="s">
        <v>1099</v>
      </c>
      <c r="F203" s="2" t="s">
        <v>60</v>
      </c>
      <c r="G203" s="2" t="s">
        <v>60</v>
      </c>
      <c r="H203" s="2" t="s">
        <v>63</v>
      </c>
      <c r="I203" s="2" t="n">
        <v>1968</v>
      </c>
      <c r="J203" s="2" t="n">
        <v>1998</v>
      </c>
      <c r="K203" s="2" t="n">
        <v>1968</v>
      </c>
      <c r="L203" s="2" t="s">
        <v>305</v>
      </c>
      <c r="M203" s="2" t="s">
        <v>1196</v>
      </c>
      <c r="N203" s="2"/>
      <c r="O203" s="2" t="s">
        <v>203</v>
      </c>
      <c r="P203" s="2" t="s">
        <v>80</v>
      </c>
      <c r="Q203" s="2"/>
      <c r="R203" s="2"/>
      <c r="S203" s="2" t="s">
        <v>166</v>
      </c>
      <c r="T203" s="2" t="s">
        <v>175</v>
      </c>
      <c r="U203" s="2" t="s">
        <v>1197</v>
      </c>
      <c r="V203" s="2" t="n">
        <v>1</v>
      </c>
      <c r="W203" s="2" t="n">
        <v>1</v>
      </c>
      <c r="X203" s="2" t="n">
        <v>0</v>
      </c>
      <c r="Y203" s="2" t="n">
        <v>0</v>
      </c>
      <c r="Z203" s="2" t="n">
        <v>25.685</v>
      </c>
      <c r="AA203" s="2" t="n">
        <v>-80.21</v>
      </c>
      <c r="AB203" s="2" t="s">
        <v>878</v>
      </c>
      <c r="AC203" s="2" t="s">
        <v>1198</v>
      </c>
      <c r="AD203" s="2"/>
    </row>
    <row r="204" customFormat="false" ht="46.25" hidden="false" customHeight="false" outlineLevel="0" collapsed="false">
      <c r="A204" s="2" t="s">
        <v>1199</v>
      </c>
      <c r="B204" s="2" t="s">
        <v>1200</v>
      </c>
      <c r="C204" s="2" t="s">
        <v>610</v>
      </c>
      <c r="D204" s="2"/>
      <c r="E204" s="2" t="s">
        <v>1099</v>
      </c>
      <c r="F204" s="2" t="s">
        <v>60</v>
      </c>
      <c r="G204" s="2" t="s">
        <v>60</v>
      </c>
      <c r="H204" s="2" t="s">
        <v>63</v>
      </c>
      <c r="I204" s="2" t="n">
        <v>1969</v>
      </c>
      <c r="J204" s="2"/>
      <c r="K204" s="2" t="n">
        <v>1969</v>
      </c>
      <c r="L204" s="2" t="s">
        <v>78</v>
      </c>
      <c r="M204" s="2" t="s">
        <v>1201</v>
      </c>
      <c r="N204" s="2"/>
      <c r="O204" s="2" t="s">
        <v>196</v>
      </c>
      <c r="P204" s="2" t="s">
        <v>80</v>
      </c>
      <c r="Q204" s="2"/>
      <c r="R204" s="2"/>
      <c r="S204" s="2" t="s">
        <v>166</v>
      </c>
      <c r="T204" s="2" t="s">
        <v>175</v>
      </c>
      <c r="U204" s="2" t="s">
        <v>1202</v>
      </c>
      <c r="V204" s="2" t="n">
        <v>0</v>
      </c>
      <c r="W204" s="2" t="n">
        <v>0</v>
      </c>
      <c r="X204" s="2" t="n">
        <v>0</v>
      </c>
      <c r="Y204" s="2" t="n">
        <v>0</v>
      </c>
      <c r="Z204" s="2" t="n">
        <v>25.685</v>
      </c>
      <c r="AA204" s="2" t="n">
        <v>-80.21</v>
      </c>
      <c r="AB204" s="2" t="s">
        <v>246</v>
      </c>
      <c r="AC204" s="2" t="s">
        <v>1203</v>
      </c>
      <c r="AD204" s="2"/>
    </row>
    <row r="205" customFormat="false" ht="46.25" hidden="false" customHeight="false" outlineLevel="0" collapsed="false">
      <c r="A205" s="2" t="s">
        <v>1204</v>
      </c>
      <c r="B205" s="2" t="s">
        <v>1205</v>
      </c>
      <c r="C205" s="2" t="s">
        <v>163</v>
      </c>
      <c r="D205" s="2"/>
      <c r="E205" s="2" t="s">
        <v>1099</v>
      </c>
      <c r="F205" s="2" t="s">
        <v>156</v>
      </c>
      <c r="G205" s="2" t="s">
        <v>156</v>
      </c>
      <c r="H205" s="2" t="s">
        <v>108</v>
      </c>
      <c r="I205" s="2" t="n">
        <v>1972</v>
      </c>
      <c r="J205" s="2"/>
      <c r="K205" s="2" t="n">
        <v>1972</v>
      </c>
      <c r="L205" s="2" t="s">
        <v>78</v>
      </c>
      <c r="M205" s="2" t="s">
        <v>1206</v>
      </c>
      <c r="N205" s="2" t="s">
        <v>195</v>
      </c>
      <c r="O205" s="2" t="s">
        <v>196</v>
      </c>
      <c r="P205" s="2" t="s">
        <v>80</v>
      </c>
      <c r="Q205" s="2"/>
      <c r="R205" s="2"/>
      <c r="S205" s="2" t="s">
        <v>166</v>
      </c>
      <c r="T205" s="2" t="s">
        <v>167</v>
      </c>
      <c r="U205" s="2" t="s">
        <v>1207</v>
      </c>
      <c r="V205" s="2" t="n">
        <v>3</v>
      </c>
      <c r="W205" s="2" t="n">
        <v>3</v>
      </c>
      <c r="X205" s="2" t="n">
        <v>0.0163</v>
      </c>
      <c r="Y205" s="2" t="n">
        <v>0</v>
      </c>
      <c r="Z205" s="2" t="n">
        <v>25.53954</v>
      </c>
      <c r="AA205" s="2" t="n">
        <v>-80.3299</v>
      </c>
      <c r="AB205" s="2" t="s">
        <v>510</v>
      </c>
      <c r="AC205" s="2" t="s">
        <v>1208</v>
      </c>
      <c r="AD205" s="2" t="s">
        <v>1209</v>
      </c>
    </row>
    <row r="206" customFormat="false" ht="35.05" hidden="false" customHeight="false" outlineLevel="0" collapsed="false">
      <c r="A206" s="2" t="s">
        <v>1210</v>
      </c>
      <c r="B206" s="2" t="s">
        <v>1211</v>
      </c>
      <c r="C206" s="2" t="s">
        <v>163</v>
      </c>
      <c r="D206" s="2"/>
      <c r="E206" s="2" t="s">
        <v>1099</v>
      </c>
      <c r="F206" s="2" t="s">
        <v>226</v>
      </c>
      <c r="G206" s="2" t="s">
        <v>69</v>
      </c>
      <c r="H206" s="2" t="s">
        <v>71</v>
      </c>
      <c r="I206" s="2" t="n">
        <v>1974</v>
      </c>
      <c r="J206" s="2"/>
      <c r="K206" s="2" t="n">
        <v>1974</v>
      </c>
      <c r="L206" s="2" t="s">
        <v>78</v>
      </c>
      <c r="M206" s="2" t="s">
        <v>1212</v>
      </c>
      <c r="N206" s="2"/>
      <c r="O206" s="2" t="s">
        <v>79</v>
      </c>
      <c r="P206" s="2" t="s">
        <v>80</v>
      </c>
      <c r="Q206" s="2"/>
      <c r="R206" s="2"/>
      <c r="S206" s="2" t="s">
        <v>166</v>
      </c>
      <c r="T206" s="2" t="s">
        <v>175</v>
      </c>
      <c r="U206" s="2" t="s">
        <v>1213</v>
      </c>
      <c r="V206" s="2" t="n">
        <v>1</v>
      </c>
      <c r="W206" s="2" t="n">
        <v>1</v>
      </c>
      <c r="X206" s="2" t="n">
        <v>0</v>
      </c>
      <c r="Y206" s="2" t="n">
        <v>0</v>
      </c>
      <c r="Z206" s="2" t="n">
        <v>25.615</v>
      </c>
      <c r="AA206" s="2" t="n">
        <v>-80.235</v>
      </c>
      <c r="AB206" s="2" t="s">
        <v>878</v>
      </c>
      <c r="AC206" s="2" t="s">
        <v>1214</v>
      </c>
      <c r="AD206" s="2" t="s">
        <v>1215</v>
      </c>
    </row>
    <row r="207" customFormat="false" ht="46.25" hidden="false" customHeight="false" outlineLevel="0" collapsed="false">
      <c r="A207" s="2" t="s">
        <v>1216</v>
      </c>
      <c r="B207" s="2" t="s">
        <v>1217</v>
      </c>
      <c r="C207" s="2" t="s">
        <v>163</v>
      </c>
      <c r="D207" s="2"/>
      <c r="E207" s="2" t="s">
        <v>1099</v>
      </c>
      <c r="F207" s="2" t="s">
        <v>129</v>
      </c>
      <c r="G207" s="2" t="s">
        <v>129</v>
      </c>
      <c r="H207" s="2" t="s">
        <v>87</v>
      </c>
      <c r="I207" s="2" t="n">
        <v>1977</v>
      </c>
      <c r="J207" s="2"/>
      <c r="K207" s="2" t="n">
        <v>1977</v>
      </c>
      <c r="L207" s="2" t="s">
        <v>78</v>
      </c>
      <c r="M207" s="2" t="s">
        <v>1218</v>
      </c>
      <c r="N207" s="2" t="s">
        <v>195</v>
      </c>
      <c r="O207" s="2" t="s">
        <v>196</v>
      </c>
      <c r="P207" s="2" t="s">
        <v>80</v>
      </c>
      <c r="Q207" s="2"/>
      <c r="R207" s="2"/>
      <c r="S207" s="2" t="s">
        <v>166</v>
      </c>
      <c r="T207" s="2" t="s">
        <v>175</v>
      </c>
      <c r="U207" s="2" t="s">
        <v>1219</v>
      </c>
      <c r="V207" s="2" t="n">
        <v>2</v>
      </c>
      <c r="W207" s="2" t="n">
        <v>2</v>
      </c>
      <c r="X207" s="2" t="n">
        <v>0.0069</v>
      </c>
      <c r="Y207" s="2" t="n">
        <v>0</v>
      </c>
      <c r="Z207" s="2" t="n">
        <v>25.59841</v>
      </c>
      <c r="AA207" s="2" t="n">
        <v>-80.39409</v>
      </c>
      <c r="AB207" s="2" t="s">
        <v>510</v>
      </c>
      <c r="AC207" s="2" t="s">
        <v>1220</v>
      </c>
      <c r="AD207" s="2" t="s">
        <v>1221</v>
      </c>
    </row>
    <row r="208" customFormat="false" ht="57.45" hidden="false" customHeight="false" outlineLevel="0" collapsed="false">
      <c r="A208" s="2" t="s">
        <v>1222</v>
      </c>
      <c r="B208" s="2" t="s">
        <v>1223</v>
      </c>
      <c r="C208" s="2" t="s">
        <v>163</v>
      </c>
      <c r="D208" s="2"/>
      <c r="E208" s="2" t="s">
        <v>1099</v>
      </c>
      <c r="F208" s="2" t="s">
        <v>129</v>
      </c>
      <c r="G208" s="2" t="s">
        <v>129</v>
      </c>
      <c r="H208" s="2" t="s">
        <v>87</v>
      </c>
      <c r="I208" s="2" t="n">
        <v>1980</v>
      </c>
      <c r="J208" s="2"/>
      <c r="K208" s="2" t="n">
        <v>1980</v>
      </c>
      <c r="L208" s="2" t="s">
        <v>78</v>
      </c>
      <c r="M208" s="2" t="s">
        <v>1224</v>
      </c>
      <c r="N208" s="2" t="s">
        <v>269</v>
      </c>
      <c r="O208" s="2" t="s">
        <v>196</v>
      </c>
      <c r="P208" s="2" t="s">
        <v>271</v>
      </c>
      <c r="Q208" s="2" t="s">
        <v>81</v>
      </c>
      <c r="R208" s="2" t="s">
        <v>81</v>
      </c>
      <c r="S208" s="2" t="s">
        <v>166</v>
      </c>
      <c r="T208" s="2" t="s">
        <v>175</v>
      </c>
      <c r="U208" s="2" t="s">
        <v>1163</v>
      </c>
      <c r="V208" s="2" t="n">
        <v>4</v>
      </c>
      <c r="W208" s="2" t="n">
        <v>4</v>
      </c>
      <c r="X208" s="2" t="n">
        <v>0.0175</v>
      </c>
      <c r="Y208" s="2" t="n">
        <v>0.0001</v>
      </c>
      <c r="Z208" s="2" t="n">
        <v>25.62683</v>
      </c>
      <c r="AA208" s="2" t="n">
        <v>-80.39225</v>
      </c>
      <c r="AB208" s="2" t="s">
        <v>510</v>
      </c>
      <c r="AC208" s="2" t="s">
        <v>1225</v>
      </c>
      <c r="AD208" s="2" t="s">
        <v>1226</v>
      </c>
    </row>
    <row r="209" customFormat="false" ht="23.85" hidden="false" customHeight="false" outlineLevel="0" collapsed="false">
      <c r="A209" s="2" t="s">
        <v>1227</v>
      </c>
      <c r="B209" s="2" t="s">
        <v>1228</v>
      </c>
      <c r="C209" s="2" t="s">
        <v>861</v>
      </c>
      <c r="D209" s="2"/>
      <c r="E209" s="2" t="s">
        <v>1099</v>
      </c>
      <c r="F209" s="2" t="s">
        <v>150</v>
      </c>
      <c r="G209" s="2" t="s">
        <v>150</v>
      </c>
      <c r="H209" s="2" t="s">
        <v>108</v>
      </c>
      <c r="I209" s="2" t="n">
        <v>1989</v>
      </c>
      <c r="J209" s="2"/>
      <c r="K209" s="2" t="n">
        <v>1989</v>
      </c>
      <c r="L209" s="2" t="s">
        <v>78</v>
      </c>
      <c r="M209" s="2" t="s">
        <v>1229</v>
      </c>
      <c r="N209" s="2"/>
      <c r="O209" s="2" t="s">
        <v>79</v>
      </c>
      <c r="P209" s="2" t="s">
        <v>80</v>
      </c>
      <c r="Q209" s="2"/>
      <c r="R209" s="2"/>
      <c r="S209" s="2" t="s">
        <v>166</v>
      </c>
      <c r="T209" s="2" t="s">
        <v>175</v>
      </c>
      <c r="U209" s="2" t="s">
        <v>1230</v>
      </c>
      <c r="V209" s="2" t="n">
        <v>1</v>
      </c>
      <c r="W209" s="2" t="n">
        <v>1</v>
      </c>
      <c r="X209" s="2" t="n">
        <v>0</v>
      </c>
      <c r="Y209" s="2" t="n">
        <v>0</v>
      </c>
      <c r="Z209" s="2" t="n">
        <v>25.6157</v>
      </c>
      <c r="AA209" s="2" t="n">
        <v>-80.30673</v>
      </c>
      <c r="AB209" s="2" t="s">
        <v>177</v>
      </c>
      <c r="AC209" s="2" t="s">
        <v>1231</v>
      </c>
      <c r="AD209" s="2"/>
    </row>
    <row r="210" customFormat="false" ht="57.45" hidden="false" customHeight="false" outlineLevel="0" collapsed="false">
      <c r="A210" s="2" t="s">
        <v>1232</v>
      </c>
      <c r="B210" s="2" t="s">
        <v>1233</v>
      </c>
      <c r="C210" s="2" t="s">
        <v>163</v>
      </c>
      <c r="D210" s="2"/>
      <c r="E210" s="2" t="s">
        <v>1099</v>
      </c>
      <c r="F210" s="2" t="s">
        <v>107</v>
      </c>
      <c r="G210" s="2" t="s">
        <v>107</v>
      </c>
      <c r="H210" s="2" t="s">
        <v>108</v>
      </c>
      <c r="I210" s="2" t="n">
        <v>1991</v>
      </c>
      <c r="J210" s="2" t="n">
        <v>2019</v>
      </c>
      <c r="K210" s="2" t="n">
        <v>1991</v>
      </c>
      <c r="L210" s="2" t="s">
        <v>78</v>
      </c>
      <c r="M210" s="2" t="s">
        <v>1234</v>
      </c>
      <c r="N210" s="2" t="s">
        <v>269</v>
      </c>
      <c r="O210" s="2" t="s">
        <v>1235</v>
      </c>
      <c r="P210" s="2" t="s">
        <v>271</v>
      </c>
      <c r="Q210" s="2" t="s">
        <v>81</v>
      </c>
      <c r="R210" s="2" t="s">
        <v>81</v>
      </c>
      <c r="S210" s="2" t="s">
        <v>166</v>
      </c>
      <c r="T210" s="2" t="s">
        <v>175</v>
      </c>
      <c r="U210" s="2" t="s">
        <v>1236</v>
      </c>
      <c r="V210" s="2" t="n">
        <v>1</v>
      </c>
      <c r="W210" s="2" t="n">
        <v>1</v>
      </c>
      <c r="X210" s="2" t="n">
        <v>0</v>
      </c>
      <c r="Y210" s="2" t="n">
        <v>0</v>
      </c>
      <c r="Z210" s="2" t="n">
        <v>25.45108</v>
      </c>
      <c r="AA210" s="2" t="n">
        <v>-80.42981</v>
      </c>
      <c r="AB210" s="2" t="s">
        <v>177</v>
      </c>
      <c r="AC210" s="2" t="s">
        <v>1237</v>
      </c>
      <c r="AD210" s="2" t="s">
        <v>1238</v>
      </c>
    </row>
    <row r="211" customFormat="false" ht="46.25" hidden="false" customHeight="false" outlineLevel="0" collapsed="false">
      <c r="A211" s="2" t="s">
        <v>1239</v>
      </c>
      <c r="B211" s="2" t="s">
        <v>1240</v>
      </c>
      <c r="C211" s="2" t="s">
        <v>163</v>
      </c>
      <c r="D211" s="2"/>
      <c r="E211" s="2" t="s">
        <v>1099</v>
      </c>
      <c r="F211" s="2" t="s">
        <v>124</v>
      </c>
      <c r="G211" s="2" t="s">
        <v>124</v>
      </c>
      <c r="H211" s="2" t="s">
        <v>87</v>
      </c>
      <c r="I211" s="2"/>
      <c r="J211" s="2"/>
      <c r="K211" s="2" t="n">
        <v>1995</v>
      </c>
      <c r="L211" s="2" t="s">
        <v>863</v>
      </c>
      <c r="M211" s="2" t="s">
        <v>1241</v>
      </c>
      <c r="N211" s="2" t="s">
        <v>195</v>
      </c>
      <c r="O211" s="2" t="s">
        <v>196</v>
      </c>
      <c r="P211" s="2" t="s">
        <v>145</v>
      </c>
      <c r="Q211" s="2"/>
      <c r="R211" s="2"/>
      <c r="S211" s="2" t="s">
        <v>166</v>
      </c>
      <c r="T211" s="2" t="s">
        <v>445</v>
      </c>
      <c r="U211" s="2" t="s">
        <v>1242</v>
      </c>
      <c r="V211" s="2" t="n">
        <v>2</v>
      </c>
      <c r="W211" s="2" t="n">
        <v>2</v>
      </c>
      <c r="X211" s="2" t="n">
        <v>0.0018</v>
      </c>
      <c r="Y211" s="2" t="n">
        <v>0.0002</v>
      </c>
      <c r="Z211" s="2" t="n">
        <v>25.51235</v>
      </c>
      <c r="AA211" s="2" t="n">
        <v>-80.39048</v>
      </c>
      <c r="AB211" s="2" t="s">
        <v>510</v>
      </c>
      <c r="AC211" s="2" t="s">
        <v>1243</v>
      </c>
      <c r="AD211" s="2" t="s">
        <v>1244</v>
      </c>
    </row>
    <row r="212" customFormat="false" ht="46.25" hidden="false" customHeight="false" outlineLevel="0" collapsed="false">
      <c r="A212" s="2" t="s">
        <v>1245</v>
      </c>
      <c r="B212" s="2" t="s">
        <v>1246</v>
      </c>
      <c r="C212" s="2" t="s">
        <v>181</v>
      </c>
      <c r="D212" s="2"/>
      <c r="E212" s="2" t="s">
        <v>1099</v>
      </c>
      <c r="F212" s="2" t="s">
        <v>114</v>
      </c>
      <c r="G212" s="2" t="s">
        <v>114</v>
      </c>
      <c r="H212" s="2" t="s">
        <v>108</v>
      </c>
      <c r="I212" s="2" t="n">
        <v>2000</v>
      </c>
      <c r="J212" s="2"/>
      <c r="K212" s="2" t="n">
        <v>2000</v>
      </c>
      <c r="L212" s="2" t="s">
        <v>78</v>
      </c>
      <c r="M212" s="2" t="s">
        <v>1247</v>
      </c>
      <c r="N212" s="2"/>
      <c r="O212" s="2" t="s">
        <v>79</v>
      </c>
      <c r="P212" s="2" t="s">
        <v>145</v>
      </c>
      <c r="Q212" s="2"/>
      <c r="R212" s="2"/>
      <c r="S212" s="2" t="s">
        <v>166</v>
      </c>
      <c r="T212" s="2" t="s">
        <v>167</v>
      </c>
      <c r="U212" s="2" t="s">
        <v>1248</v>
      </c>
      <c r="V212" s="2" t="n">
        <v>2</v>
      </c>
      <c r="W212" s="2" t="n">
        <v>2</v>
      </c>
      <c r="X212" s="2" t="n">
        <v>0.0008</v>
      </c>
      <c r="Y212" s="2" t="n">
        <v>0</v>
      </c>
      <c r="Z212" s="2" t="n">
        <v>25.4</v>
      </c>
      <c r="AA212" s="2" t="n">
        <v>-80.52</v>
      </c>
      <c r="AB212" s="2" t="s">
        <v>66</v>
      </c>
      <c r="AC212" s="2" t="s">
        <v>1249</v>
      </c>
      <c r="AD212" s="2"/>
    </row>
    <row r="213" customFormat="false" ht="57.45" hidden="false" customHeight="false" outlineLevel="0" collapsed="false">
      <c r="A213" s="2" t="s">
        <v>1250</v>
      </c>
      <c r="B213" s="2" t="s">
        <v>1251</v>
      </c>
      <c r="C213" s="2" t="s">
        <v>233</v>
      </c>
      <c r="D213" s="2"/>
      <c r="E213" s="2" t="s">
        <v>1099</v>
      </c>
      <c r="F213" s="2" t="s">
        <v>226</v>
      </c>
      <c r="G213" s="2" t="s">
        <v>69</v>
      </c>
      <c r="H213" s="2" t="s">
        <v>71</v>
      </c>
      <c r="I213" s="2" t="n">
        <v>2000</v>
      </c>
      <c r="J213" s="2"/>
      <c r="K213" s="2" t="n">
        <v>2000</v>
      </c>
      <c r="L213" s="2" t="s">
        <v>78</v>
      </c>
      <c r="M213" s="2" t="s">
        <v>1252</v>
      </c>
      <c r="N213" s="2"/>
      <c r="O213" s="2" t="s">
        <v>79</v>
      </c>
      <c r="P213" s="2" t="s">
        <v>145</v>
      </c>
      <c r="Q213" s="2"/>
      <c r="R213" s="2"/>
      <c r="S213" s="2" t="s">
        <v>166</v>
      </c>
      <c r="T213" s="2" t="s">
        <v>167</v>
      </c>
      <c r="U213" s="2" t="s">
        <v>1253</v>
      </c>
      <c r="V213" s="2" t="n">
        <v>2</v>
      </c>
      <c r="W213" s="2" t="n">
        <v>2</v>
      </c>
      <c r="X213" s="2" t="n">
        <v>0.0004</v>
      </c>
      <c r="Y213" s="2" t="n">
        <v>0</v>
      </c>
      <c r="Z213" s="2" t="n">
        <v>25.615</v>
      </c>
      <c r="AA213" s="2" t="n">
        <v>-80.235</v>
      </c>
      <c r="AB213" s="2" t="s">
        <v>878</v>
      </c>
      <c r="AC213" s="2" t="s">
        <v>1254</v>
      </c>
      <c r="AD213" s="2"/>
    </row>
    <row r="214" customFormat="false" ht="57.45" hidden="false" customHeight="false" outlineLevel="0" collapsed="false">
      <c r="A214" s="2" t="s">
        <v>1255</v>
      </c>
      <c r="B214" s="2" t="s">
        <v>1256</v>
      </c>
      <c r="C214" s="2" t="s">
        <v>181</v>
      </c>
      <c r="D214" s="2"/>
      <c r="E214" s="2" t="s">
        <v>1099</v>
      </c>
      <c r="F214" s="2" t="s">
        <v>226</v>
      </c>
      <c r="G214" s="2" t="s">
        <v>69</v>
      </c>
      <c r="H214" s="2" t="s">
        <v>71</v>
      </c>
      <c r="I214" s="2" t="n">
        <v>2012</v>
      </c>
      <c r="J214" s="2"/>
      <c r="K214" s="2" t="n">
        <v>2012</v>
      </c>
      <c r="L214" s="2" t="s">
        <v>78</v>
      </c>
      <c r="M214" s="2" t="s">
        <v>1257</v>
      </c>
      <c r="N214" s="2"/>
      <c r="O214" s="2" t="s">
        <v>785</v>
      </c>
      <c r="P214" s="2" t="s">
        <v>145</v>
      </c>
      <c r="Q214" s="2"/>
      <c r="R214" s="2"/>
      <c r="S214" s="2" t="s">
        <v>166</v>
      </c>
      <c r="T214" s="2" t="s">
        <v>167</v>
      </c>
      <c r="U214" s="2" t="s">
        <v>1258</v>
      </c>
      <c r="V214" s="2" t="n">
        <v>3</v>
      </c>
      <c r="W214" s="2" t="n">
        <v>3</v>
      </c>
      <c r="X214" s="2" t="n">
        <v>0.0036</v>
      </c>
      <c r="Y214" s="2" t="n">
        <v>0</v>
      </c>
      <c r="Z214" s="2" t="n">
        <v>25.52</v>
      </c>
      <c r="AA214" s="2" t="n">
        <v>-80.34</v>
      </c>
      <c r="AB214" s="2" t="s">
        <v>66</v>
      </c>
      <c r="AC214" s="2" t="s">
        <v>1259</v>
      </c>
      <c r="AD214" s="2"/>
    </row>
    <row r="215" customFormat="false" ht="35.05" hidden="false" customHeight="false" outlineLevel="0" collapsed="false">
      <c r="A215" s="2" t="s">
        <v>1260</v>
      </c>
      <c r="B215" s="2" t="s">
        <v>1261</v>
      </c>
      <c r="C215" s="2" t="s">
        <v>163</v>
      </c>
      <c r="D215" s="2"/>
      <c r="E215" s="2" t="s">
        <v>1099</v>
      </c>
      <c r="F215" s="2" t="s">
        <v>129</v>
      </c>
      <c r="G215" s="2" t="s">
        <v>129</v>
      </c>
      <c r="H215" s="2" t="s">
        <v>87</v>
      </c>
      <c r="I215" s="2" t="n">
        <v>2018</v>
      </c>
      <c r="J215" s="2"/>
      <c r="K215" s="2" t="n">
        <v>2018</v>
      </c>
      <c r="L215" s="2" t="s">
        <v>78</v>
      </c>
      <c r="M215" s="2" t="s">
        <v>1262</v>
      </c>
      <c r="N215" s="2"/>
      <c r="O215" s="2" t="s">
        <v>196</v>
      </c>
      <c r="P215" s="2" t="s">
        <v>145</v>
      </c>
      <c r="Q215" s="2"/>
      <c r="R215" s="2"/>
      <c r="S215" s="2" t="s">
        <v>166</v>
      </c>
      <c r="T215" s="2" t="s">
        <v>175</v>
      </c>
      <c r="U215" s="2" t="s">
        <v>1263</v>
      </c>
      <c r="V215" s="2" t="n">
        <v>1</v>
      </c>
      <c r="W215" s="2" t="n">
        <v>1</v>
      </c>
      <c r="X215" s="2" t="n">
        <v>0</v>
      </c>
      <c r="Y215" s="2" t="n">
        <v>0</v>
      </c>
      <c r="Z215" s="2" t="n">
        <v>25.62683</v>
      </c>
      <c r="AA215" s="2" t="n">
        <v>-80.39262</v>
      </c>
      <c r="AB215" s="2" t="s">
        <v>510</v>
      </c>
      <c r="AC215" s="2" t="s">
        <v>1264</v>
      </c>
      <c r="AD215" s="2" t="s">
        <v>1265</v>
      </c>
    </row>
    <row r="216" customFormat="false" ht="46.25" hidden="false" customHeight="false" outlineLevel="0" collapsed="false">
      <c r="A216" s="2" t="s">
        <v>1266</v>
      </c>
      <c r="B216" s="2" t="s">
        <v>1267</v>
      </c>
      <c r="C216" s="2" t="s">
        <v>163</v>
      </c>
      <c r="D216" s="2"/>
      <c r="E216" s="2" t="s">
        <v>1099</v>
      </c>
      <c r="F216" s="2" t="s">
        <v>156</v>
      </c>
      <c r="G216" s="2" t="s">
        <v>156</v>
      </c>
      <c r="H216" s="2" t="s">
        <v>108</v>
      </c>
      <c r="I216" s="2" t="n">
        <v>2020</v>
      </c>
      <c r="J216" s="2"/>
      <c r="K216" s="2" t="n">
        <v>2020</v>
      </c>
      <c r="L216" s="2" t="s">
        <v>78</v>
      </c>
      <c r="M216" s="2" t="s">
        <v>1268</v>
      </c>
      <c r="N216" s="2" t="s">
        <v>195</v>
      </c>
      <c r="O216" s="2" t="s">
        <v>196</v>
      </c>
      <c r="P216" s="2" t="s">
        <v>145</v>
      </c>
      <c r="Q216" s="2"/>
      <c r="R216" s="2"/>
      <c r="S216" s="2" t="s">
        <v>166</v>
      </c>
      <c r="T216" s="2" t="s">
        <v>167</v>
      </c>
      <c r="U216" s="2" t="s">
        <v>1269</v>
      </c>
      <c r="V216" s="2" t="n">
        <v>1</v>
      </c>
      <c r="W216" s="2" t="n">
        <v>1</v>
      </c>
      <c r="X216" s="2" t="n">
        <v>0</v>
      </c>
      <c r="Y216" s="2" t="n">
        <v>0</v>
      </c>
      <c r="Z216" s="2" t="n">
        <v>25.574</v>
      </c>
      <c r="AA216" s="2" t="n">
        <v>-80.333</v>
      </c>
      <c r="AB216" s="2" t="s">
        <v>66</v>
      </c>
      <c r="AC216" s="2" t="s">
        <v>1270</v>
      </c>
      <c r="AD216" s="2" t="s">
        <v>1271</v>
      </c>
    </row>
    <row r="217" customFormat="false" ht="35.05" hidden="false" customHeight="false" outlineLevel="0" collapsed="false">
      <c r="A217" s="2" t="s">
        <v>1272</v>
      </c>
      <c r="B217" s="2" t="s">
        <v>1273</v>
      </c>
      <c r="C217" s="2" t="s">
        <v>163</v>
      </c>
      <c r="D217" s="2"/>
      <c r="E217" s="2" t="s">
        <v>1099</v>
      </c>
      <c r="F217" s="2" t="s">
        <v>150</v>
      </c>
      <c r="G217" s="2" t="s">
        <v>150</v>
      </c>
      <c r="H217" s="2" t="s">
        <v>108</v>
      </c>
      <c r="I217" s="2"/>
      <c r="J217" s="2"/>
      <c r="K217" s="2" t="n">
        <v>2024</v>
      </c>
      <c r="L217" s="2" t="s">
        <v>863</v>
      </c>
      <c r="M217" s="2" t="s">
        <v>1274</v>
      </c>
      <c r="N217" s="2" t="s">
        <v>195</v>
      </c>
      <c r="O217" s="2" t="s">
        <v>196</v>
      </c>
      <c r="P217" s="2" t="s">
        <v>145</v>
      </c>
      <c r="Q217" s="2"/>
      <c r="R217" s="2"/>
      <c r="S217" s="2" t="s">
        <v>166</v>
      </c>
      <c r="T217" s="2" t="s">
        <v>445</v>
      </c>
      <c r="U217" s="2" t="s">
        <v>1275</v>
      </c>
      <c r="V217" s="2" t="n">
        <v>1</v>
      </c>
      <c r="W217" s="2" t="n">
        <v>1</v>
      </c>
      <c r="X217" s="2" t="n">
        <v>0</v>
      </c>
      <c r="Y217" s="2" t="n">
        <v>0</v>
      </c>
      <c r="Z217" s="2" t="n">
        <v>25.63155</v>
      </c>
      <c r="AA217" s="2" t="n">
        <v>-80.3204</v>
      </c>
      <c r="AB217" s="2" t="s">
        <v>177</v>
      </c>
      <c r="AC217" s="2" t="s">
        <v>1276</v>
      </c>
      <c r="AD217" s="2" t="s">
        <v>1277</v>
      </c>
    </row>
    <row r="218" customFormat="false" ht="35.05" hidden="false" customHeight="false" outlineLevel="0" collapsed="false">
      <c r="A218" s="2" t="s">
        <v>1278</v>
      </c>
      <c r="B218" s="2" t="s">
        <v>1279</v>
      </c>
      <c r="C218" s="2" t="s">
        <v>870</v>
      </c>
      <c r="D218" s="2"/>
      <c r="E218" s="2" t="s">
        <v>1280</v>
      </c>
      <c r="F218" s="2" t="s">
        <v>107</v>
      </c>
      <c r="G218" s="2" t="s">
        <v>107</v>
      </c>
      <c r="H218" s="2" t="s">
        <v>108</v>
      </c>
      <c r="I218" s="2" t="n">
        <v>1904</v>
      </c>
      <c r="J218" s="2"/>
      <c r="K218" s="2" t="n">
        <v>1904</v>
      </c>
      <c r="L218" s="2" t="s">
        <v>78</v>
      </c>
      <c r="M218" s="2" t="s">
        <v>1281</v>
      </c>
      <c r="N218" s="2" t="s">
        <v>195</v>
      </c>
      <c r="O218" s="2" t="s">
        <v>213</v>
      </c>
      <c r="P218" s="2" t="s">
        <v>80</v>
      </c>
      <c r="Q218" s="2"/>
      <c r="R218" s="2"/>
      <c r="S218" s="2" t="s">
        <v>166</v>
      </c>
      <c r="T218" s="2" t="s">
        <v>175</v>
      </c>
      <c r="U218" s="2" t="s">
        <v>1282</v>
      </c>
      <c r="V218" s="2" t="n">
        <v>0</v>
      </c>
      <c r="W218" s="2" t="n">
        <v>0</v>
      </c>
      <c r="X218" s="2" t="n">
        <v>0</v>
      </c>
      <c r="Y218" s="2" t="n">
        <v>0</v>
      </c>
      <c r="Z218" s="2" t="n">
        <v>25.4758</v>
      </c>
      <c r="AA218" s="2" t="n">
        <v>-80.47804</v>
      </c>
      <c r="AB218" s="2" t="s">
        <v>510</v>
      </c>
      <c r="AC218" s="2" t="s">
        <v>1283</v>
      </c>
      <c r="AD218" s="2" t="s">
        <v>1284</v>
      </c>
    </row>
    <row r="219" customFormat="false" ht="35.05" hidden="false" customHeight="false" outlineLevel="0" collapsed="false">
      <c r="A219" s="2" t="s">
        <v>1285</v>
      </c>
      <c r="B219" s="2" t="s">
        <v>1286</v>
      </c>
      <c r="C219" s="2" t="s">
        <v>870</v>
      </c>
      <c r="D219" s="2"/>
      <c r="E219" s="2" t="s">
        <v>1280</v>
      </c>
      <c r="F219" s="2" t="s">
        <v>107</v>
      </c>
      <c r="G219" s="2" t="s">
        <v>107</v>
      </c>
      <c r="H219" s="2" t="s">
        <v>108</v>
      </c>
      <c r="I219" s="2" t="n">
        <v>1912</v>
      </c>
      <c r="J219" s="2"/>
      <c r="K219" s="2" t="n">
        <v>1912</v>
      </c>
      <c r="L219" s="2" t="s">
        <v>78</v>
      </c>
      <c r="M219" s="2" t="s">
        <v>1287</v>
      </c>
      <c r="N219" s="2" t="s">
        <v>195</v>
      </c>
      <c r="O219" s="2" t="s">
        <v>213</v>
      </c>
      <c r="P219" s="2" t="s">
        <v>80</v>
      </c>
      <c r="Q219" s="2"/>
      <c r="R219" s="2"/>
      <c r="S219" s="2" t="s">
        <v>166</v>
      </c>
      <c r="T219" s="2" t="s">
        <v>175</v>
      </c>
      <c r="U219" s="2" t="s">
        <v>1288</v>
      </c>
      <c r="V219" s="2" t="n">
        <v>0</v>
      </c>
      <c r="W219" s="2" t="n">
        <v>0</v>
      </c>
      <c r="X219" s="2" t="n">
        <v>0</v>
      </c>
      <c r="Y219" s="2" t="n">
        <v>0</v>
      </c>
      <c r="Z219" s="2" t="n">
        <v>25.47245</v>
      </c>
      <c r="AA219" s="2" t="n">
        <v>-80.47816</v>
      </c>
      <c r="AB219" s="2" t="s">
        <v>510</v>
      </c>
      <c r="AC219" s="2" t="s">
        <v>1289</v>
      </c>
      <c r="AD219" s="2" t="s">
        <v>1290</v>
      </c>
    </row>
    <row r="220" customFormat="false" ht="57.45" hidden="false" customHeight="false" outlineLevel="0" collapsed="false">
      <c r="A220" s="2" t="s">
        <v>1291</v>
      </c>
      <c r="B220" s="2" t="s">
        <v>1292</v>
      </c>
      <c r="C220" s="2" t="s">
        <v>163</v>
      </c>
      <c r="D220" s="2"/>
      <c r="E220" s="2" t="s">
        <v>1280</v>
      </c>
      <c r="F220" s="2" t="s">
        <v>107</v>
      </c>
      <c r="G220" s="2" t="s">
        <v>107</v>
      </c>
      <c r="H220" s="2" t="s">
        <v>108</v>
      </c>
      <c r="I220" s="2" t="n">
        <v>1913</v>
      </c>
      <c r="J220" s="2"/>
      <c r="K220" s="2" t="n">
        <v>1913</v>
      </c>
      <c r="L220" s="2" t="s">
        <v>78</v>
      </c>
      <c r="M220" s="2" t="s">
        <v>1293</v>
      </c>
      <c r="N220" s="2" t="s">
        <v>195</v>
      </c>
      <c r="O220" s="2" t="s">
        <v>79</v>
      </c>
      <c r="P220" s="2" t="s">
        <v>80</v>
      </c>
      <c r="Q220" s="2"/>
      <c r="R220" s="2"/>
      <c r="S220" s="2" t="s">
        <v>166</v>
      </c>
      <c r="T220" s="2" t="s">
        <v>167</v>
      </c>
      <c r="U220" s="2" t="s">
        <v>1294</v>
      </c>
      <c r="V220" s="2" t="n">
        <v>10</v>
      </c>
      <c r="W220" s="2" t="n">
        <v>10</v>
      </c>
      <c r="X220" s="2" t="n">
        <v>0.054</v>
      </c>
      <c r="Y220" s="2" t="n">
        <v>0</v>
      </c>
      <c r="Z220" s="2" t="n">
        <v>25.4684</v>
      </c>
      <c r="AA220" s="2" t="n">
        <v>-80.4794</v>
      </c>
      <c r="AB220" s="2" t="s">
        <v>66</v>
      </c>
      <c r="AC220" s="2" t="s">
        <v>1295</v>
      </c>
      <c r="AD220" s="2" t="s">
        <v>1296</v>
      </c>
    </row>
    <row r="221" customFormat="false" ht="46.25" hidden="false" customHeight="false" outlineLevel="0" collapsed="false">
      <c r="A221" s="2" t="s">
        <v>1297</v>
      </c>
      <c r="B221" s="2" t="s">
        <v>1298</v>
      </c>
      <c r="C221" s="2" t="s">
        <v>870</v>
      </c>
      <c r="D221" s="2"/>
      <c r="E221" s="2" t="s">
        <v>1280</v>
      </c>
      <c r="F221" s="2" t="s">
        <v>107</v>
      </c>
      <c r="G221" s="2" t="s">
        <v>107</v>
      </c>
      <c r="H221" s="2" t="s">
        <v>108</v>
      </c>
      <c r="I221" s="2" t="n">
        <v>1917</v>
      </c>
      <c r="J221" s="2"/>
      <c r="K221" s="2" t="n">
        <v>1917</v>
      </c>
      <c r="L221" s="2" t="s">
        <v>78</v>
      </c>
      <c r="M221" s="2" t="s">
        <v>1299</v>
      </c>
      <c r="N221" s="2" t="s">
        <v>195</v>
      </c>
      <c r="O221" s="2" t="s">
        <v>213</v>
      </c>
      <c r="P221" s="2" t="s">
        <v>80</v>
      </c>
      <c r="Q221" s="2"/>
      <c r="R221" s="2"/>
      <c r="S221" s="2" t="s">
        <v>166</v>
      </c>
      <c r="T221" s="2" t="s">
        <v>167</v>
      </c>
      <c r="U221" s="2" t="s">
        <v>1300</v>
      </c>
      <c r="V221" s="2" t="n">
        <v>1</v>
      </c>
      <c r="W221" s="2" t="n">
        <v>1</v>
      </c>
      <c r="X221" s="2" t="n">
        <v>0</v>
      </c>
      <c r="Y221" s="2" t="n">
        <v>0</v>
      </c>
      <c r="Z221" s="2" t="n">
        <v>25.46896</v>
      </c>
      <c r="AA221" s="2" t="n">
        <v>-80.47729</v>
      </c>
      <c r="AB221" s="2" t="s">
        <v>215</v>
      </c>
      <c r="AC221" s="2" t="s">
        <v>1301</v>
      </c>
      <c r="AD221" s="2" t="s">
        <v>1302</v>
      </c>
    </row>
    <row r="222" customFormat="false" ht="57.45" hidden="false" customHeight="false" outlineLevel="0" collapsed="false">
      <c r="A222" s="2" t="s">
        <v>1303</v>
      </c>
      <c r="B222" s="2" t="s">
        <v>1304</v>
      </c>
      <c r="C222" s="2" t="s">
        <v>870</v>
      </c>
      <c r="D222" s="2"/>
      <c r="E222" s="2" t="s">
        <v>1280</v>
      </c>
      <c r="F222" s="2" t="s">
        <v>107</v>
      </c>
      <c r="G222" s="2" t="s">
        <v>107</v>
      </c>
      <c r="H222" s="2" t="s">
        <v>108</v>
      </c>
      <c r="I222" s="2" t="n">
        <v>1921</v>
      </c>
      <c r="J222" s="2"/>
      <c r="K222" s="2" t="n">
        <v>1921</v>
      </c>
      <c r="L222" s="2" t="s">
        <v>78</v>
      </c>
      <c r="M222" s="2" t="s">
        <v>1305</v>
      </c>
      <c r="N222" s="2" t="s">
        <v>195</v>
      </c>
      <c r="O222" s="2" t="s">
        <v>213</v>
      </c>
      <c r="P222" s="2" t="s">
        <v>80</v>
      </c>
      <c r="Q222" s="2"/>
      <c r="R222" s="2"/>
      <c r="S222" s="2" t="s">
        <v>166</v>
      </c>
      <c r="T222" s="2" t="s">
        <v>167</v>
      </c>
      <c r="U222" s="2" t="s">
        <v>1306</v>
      </c>
      <c r="V222" s="2" t="n">
        <v>4</v>
      </c>
      <c r="W222" s="2" t="n">
        <v>4</v>
      </c>
      <c r="X222" s="2" t="n">
        <v>0.0037</v>
      </c>
      <c r="Y222" s="2" t="n">
        <v>0</v>
      </c>
      <c r="Z222" s="2" t="n">
        <v>25.47025</v>
      </c>
      <c r="AA222" s="2" t="n">
        <v>-80.47755</v>
      </c>
      <c r="AB222" s="2" t="s">
        <v>177</v>
      </c>
      <c r="AC222" s="2" t="s">
        <v>1307</v>
      </c>
      <c r="AD222" s="2" t="s">
        <v>1308</v>
      </c>
    </row>
    <row r="223" customFormat="false" ht="35.05" hidden="false" customHeight="false" outlineLevel="0" collapsed="false">
      <c r="A223" s="2" t="s">
        <v>1309</v>
      </c>
      <c r="B223" s="2" t="s">
        <v>1310</v>
      </c>
      <c r="C223" s="2" t="s">
        <v>870</v>
      </c>
      <c r="D223" s="2"/>
      <c r="E223" s="2" t="s">
        <v>1280</v>
      </c>
      <c r="F223" s="2" t="s">
        <v>107</v>
      </c>
      <c r="G223" s="2" t="s">
        <v>107</v>
      </c>
      <c r="H223" s="2" t="s">
        <v>108</v>
      </c>
      <c r="I223" s="2" t="n">
        <v>1929</v>
      </c>
      <c r="J223" s="2"/>
      <c r="K223" s="2" t="n">
        <v>1929</v>
      </c>
      <c r="L223" s="2" t="s">
        <v>78</v>
      </c>
      <c r="M223" s="2" t="s">
        <v>1311</v>
      </c>
      <c r="N223" s="2" t="s">
        <v>195</v>
      </c>
      <c r="O223" s="2" t="s">
        <v>213</v>
      </c>
      <c r="P223" s="2" t="s">
        <v>80</v>
      </c>
      <c r="Q223" s="2"/>
      <c r="R223" s="2"/>
      <c r="S223" s="2" t="s">
        <v>166</v>
      </c>
      <c r="T223" s="2" t="s">
        <v>167</v>
      </c>
      <c r="U223" s="2" t="s">
        <v>1312</v>
      </c>
      <c r="V223" s="2" t="n">
        <v>0</v>
      </c>
      <c r="W223" s="2" t="n">
        <v>0</v>
      </c>
      <c r="X223" s="2" t="n">
        <v>0</v>
      </c>
      <c r="Y223" s="2" t="n">
        <v>0</v>
      </c>
      <c r="Z223" s="2" t="n">
        <v>25.46835</v>
      </c>
      <c r="AA223" s="2" t="n">
        <v>-80.47613</v>
      </c>
      <c r="AB223" s="2" t="s">
        <v>510</v>
      </c>
      <c r="AC223" s="2" t="s">
        <v>1313</v>
      </c>
      <c r="AD223" s="2" t="s">
        <v>1314</v>
      </c>
    </row>
    <row r="224" customFormat="false" ht="35.05" hidden="false" customHeight="false" outlineLevel="0" collapsed="false">
      <c r="A224" s="2" t="s">
        <v>1315</v>
      </c>
      <c r="B224" s="2" t="s">
        <v>1316</v>
      </c>
      <c r="C224" s="2" t="s">
        <v>861</v>
      </c>
      <c r="D224" s="2"/>
      <c r="E224" s="2" t="s">
        <v>1280</v>
      </c>
      <c r="F224" s="2" t="s">
        <v>60</v>
      </c>
      <c r="G224" s="2" t="s">
        <v>60</v>
      </c>
      <c r="H224" s="2" t="s">
        <v>63</v>
      </c>
      <c r="I224" s="2" t="n">
        <v>1931</v>
      </c>
      <c r="J224" s="2"/>
      <c r="K224" s="2" t="n">
        <v>1931</v>
      </c>
      <c r="L224" s="2" t="s">
        <v>78</v>
      </c>
      <c r="M224" s="2" t="s">
        <v>1317</v>
      </c>
      <c r="N224" s="2"/>
      <c r="O224" s="2" t="s">
        <v>79</v>
      </c>
      <c r="P224" s="2" t="s">
        <v>80</v>
      </c>
      <c r="Q224" s="2"/>
      <c r="R224" s="2"/>
      <c r="S224" s="2" t="s">
        <v>166</v>
      </c>
      <c r="T224" s="2" t="s">
        <v>167</v>
      </c>
      <c r="U224" s="2" t="s">
        <v>1318</v>
      </c>
      <c r="V224" s="2" t="n">
        <v>0</v>
      </c>
      <c r="W224" s="2" t="n">
        <v>0</v>
      </c>
      <c r="X224" s="2" t="n">
        <v>0</v>
      </c>
      <c r="Y224" s="2" t="n">
        <v>0</v>
      </c>
      <c r="Z224" s="2" t="n">
        <v>25.685</v>
      </c>
      <c r="AA224" s="2" t="n">
        <v>-80.21</v>
      </c>
      <c r="AB224" s="2" t="s">
        <v>246</v>
      </c>
      <c r="AC224" s="2" t="s">
        <v>1319</v>
      </c>
      <c r="AD224" s="2"/>
    </row>
    <row r="225" customFormat="false" ht="46.25" hidden="false" customHeight="false" outlineLevel="0" collapsed="false">
      <c r="A225" s="2" t="s">
        <v>1320</v>
      </c>
      <c r="B225" s="2" t="s">
        <v>1321</v>
      </c>
      <c r="C225" s="2" t="s">
        <v>201</v>
      </c>
      <c r="D225" s="2"/>
      <c r="E225" s="2" t="s">
        <v>1280</v>
      </c>
      <c r="F225" s="2" t="s">
        <v>107</v>
      </c>
      <c r="G225" s="2" t="s">
        <v>107</v>
      </c>
      <c r="H225" s="2" t="s">
        <v>108</v>
      </c>
      <c r="I225" s="2" t="n">
        <v>1949</v>
      </c>
      <c r="J225" s="2"/>
      <c r="K225" s="2" t="n">
        <v>1949</v>
      </c>
      <c r="L225" s="2" t="s">
        <v>78</v>
      </c>
      <c r="M225" s="2" t="s">
        <v>1322</v>
      </c>
      <c r="N225" s="2" t="s">
        <v>195</v>
      </c>
      <c r="O225" s="2" t="s">
        <v>203</v>
      </c>
      <c r="P225" s="2" t="s">
        <v>80</v>
      </c>
      <c r="Q225" s="2"/>
      <c r="R225" s="2"/>
      <c r="S225" s="2" t="s">
        <v>166</v>
      </c>
      <c r="T225" s="2" t="s">
        <v>167</v>
      </c>
      <c r="U225" s="2" t="s">
        <v>1323</v>
      </c>
      <c r="V225" s="2" t="n">
        <v>4</v>
      </c>
      <c r="W225" s="2" t="n">
        <v>4</v>
      </c>
      <c r="X225" s="2" t="n">
        <v>0.0111</v>
      </c>
      <c r="Y225" s="2" t="n">
        <v>0</v>
      </c>
      <c r="Z225" s="2" t="n">
        <v>25.478</v>
      </c>
      <c r="AA225" s="2" t="n">
        <v>-80.462</v>
      </c>
      <c r="AB225" s="2" t="s">
        <v>66</v>
      </c>
      <c r="AC225" s="2" t="s">
        <v>1324</v>
      </c>
      <c r="AD225" s="2"/>
    </row>
    <row r="226" customFormat="false" ht="46.25" hidden="false" customHeight="false" outlineLevel="0" collapsed="false">
      <c r="A226" s="2" t="s">
        <v>1325</v>
      </c>
      <c r="B226" s="2" t="s">
        <v>1326</v>
      </c>
      <c r="C226" s="2" t="s">
        <v>861</v>
      </c>
      <c r="D226" s="2"/>
      <c r="E226" s="2" t="s">
        <v>1280</v>
      </c>
      <c r="F226" s="2" t="s">
        <v>107</v>
      </c>
      <c r="G226" s="2" t="s">
        <v>107</v>
      </c>
      <c r="H226" s="2" t="s">
        <v>108</v>
      </c>
      <c r="I226" s="2" t="n">
        <v>1952</v>
      </c>
      <c r="J226" s="2"/>
      <c r="K226" s="2" t="n">
        <v>1952</v>
      </c>
      <c r="L226" s="2" t="s">
        <v>78</v>
      </c>
      <c r="M226" s="2" t="s">
        <v>1327</v>
      </c>
      <c r="N226" s="2"/>
      <c r="O226" s="2" t="s">
        <v>79</v>
      </c>
      <c r="P226" s="2" t="s">
        <v>80</v>
      </c>
      <c r="Q226" s="2"/>
      <c r="R226" s="2"/>
      <c r="S226" s="2" t="s">
        <v>166</v>
      </c>
      <c r="T226" s="2" t="s">
        <v>167</v>
      </c>
      <c r="U226" s="2" t="s">
        <v>1323</v>
      </c>
      <c r="V226" s="2" t="n">
        <v>2</v>
      </c>
      <c r="W226" s="2" t="n">
        <v>2</v>
      </c>
      <c r="X226" s="2" t="n">
        <v>0.0036</v>
      </c>
      <c r="Y226" s="2" t="n">
        <v>0</v>
      </c>
      <c r="Z226" s="2" t="n">
        <v>25.478</v>
      </c>
      <c r="AA226" s="2" t="n">
        <v>-80.462</v>
      </c>
      <c r="AB226" s="2" t="s">
        <v>1328</v>
      </c>
      <c r="AC226" s="2" t="s">
        <v>1329</v>
      </c>
      <c r="AD226" s="2"/>
    </row>
    <row r="227" customFormat="false" ht="35.05" hidden="false" customHeight="false" outlineLevel="0" collapsed="false">
      <c r="A227" s="2" t="s">
        <v>1330</v>
      </c>
      <c r="B227" s="2" t="s">
        <v>1331</v>
      </c>
      <c r="C227" s="2" t="s">
        <v>870</v>
      </c>
      <c r="D227" s="2"/>
      <c r="E227" s="2" t="s">
        <v>1280</v>
      </c>
      <c r="F227" s="2" t="s">
        <v>107</v>
      </c>
      <c r="G227" s="2" t="s">
        <v>107</v>
      </c>
      <c r="H227" s="2" t="s">
        <v>108</v>
      </c>
      <c r="I227" s="2" t="n">
        <v>1957</v>
      </c>
      <c r="J227" s="2"/>
      <c r="K227" s="2" t="n">
        <v>1957</v>
      </c>
      <c r="L227" s="2" t="s">
        <v>78</v>
      </c>
      <c r="M227" s="2" t="s">
        <v>1332</v>
      </c>
      <c r="N227" s="2" t="s">
        <v>195</v>
      </c>
      <c r="O227" s="2" t="s">
        <v>213</v>
      </c>
      <c r="P227" s="2" t="s">
        <v>80</v>
      </c>
      <c r="Q227" s="2"/>
      <c r="R227" s="2"/>
      <c r="S227" s="2" t="s">
        <v>166</v>
      </c>
      <c r="T227" s="2" t="s">
        <v>175</v>
      </c>
      <c r="U227" s="2" t="s">
        <v>1333</v>
      </c>
      <c r="V227" s="2" t="n">
        <v>2</v>
      </c>
      <c r="W227" s="2" t="n">
        <v>2</v>
      </c>
      <c r="X227" s="2" t="n">
        <v>0.0036</v>
      </c>
      <c r="Y227" s="2" t="n">
        <v>0</v>
      </c>
      <c r="Z227" s="2" t="n">
        <v>25.50661</v>
      </c>
      <c r="AA227" s="2" t="n">
        <v>-80.43904</v>
      </c>
      <c r="AB227" s="2" t="s">
        <v>215</v>
      </c>
      <c r="AC227" s="2" t="s">
        <v>1334</v>
      </c>
      <c r="AD227" s="2" t="s">
        <v>1335</v>
      </c>
    </row>
    <row r="228" customFormat="false" ht="23.85" hidden="false" customHeight="false" outlineLevel="0" collapsed="false">
      <c r="A228" s="2" t="s">
        <v>1336</v>
      </c>
      <c r="B228" s="2" t="s">
        <v>1337</v>
      </c>
      <c r="C228" s="2" t="s">
        <v>302</v>
      </c>
      <c r="D228" s="2" t="s">
        <v>303</v>
      </c>
      <c r="E228" s="2" t="s">
        <v>1280</v>
      </c>
      <c r="F228" s="2" t="s">
        <v>107</v>
      </c>
      <c r="G228" s="2" t="s">
        <v>107</v>
      </c>
      <c r="H228" s="2" t="s">
        <v>108</v>
      </c>
      <c r="I228" s="2" t="n">
        <v>1957</v>
      </c>
      <c r="J228" s="2"/>
      <c r="K228" s="2" t="n">
        <v>1957</v>
      </c>
      <c r="L228" s="2" t="s">
        <v>305</v>
      </c>
      <c r="M228" s="2" t="s">
        <v>1338</v>
      </c>
      <c r="N228" s="2"/>
      <c r="O228" s="2" t="s">
        <v>407</v>
      </c>
      <c r="P228" s="2" t="s">
        <v>80</v>
      </c>
      <c r="Q228" s="2"/>
      <c r="R228" s="2"/>
      <c r="S228" s="2" t="s">
        <v>166</v>
      </c>
      <c r="T228" s="2" t="s">
        <v>175</v>
      </c>
      <c r="U228" s="2" t="s">
        <v>1333</v>
      </c>
      <c r="V228" s="2" t="n">
        <v>1</v>
      </c>
      <c r="W228" s="2" t="n">
        <v>1</v>
      </c>
      <c r="X228" s="2" t="n">
        <v>0</v>
      </c>
      <c r="Y228" s="2" t="n">
        <v>0</v>
      </c>
      <c r="Z228" s="2" t="n">
        <v>25.4778</v>
      </c>
      <c r="AA228" s="2" t="n">
        <v>-80.475</v>
      </c>
      <c r="AB228" s="2" t="s">
        <v>878</v>
      </c>
      <c r="AC228" s="2" t="s">
        <v>1339</v>
      </c>
      <c r="AD228" s="2"/>
    </row>
    <row r="229" customFormat="false" ht="35.05" hidden="false" customHeight="false" outlineLevel="0" collapsed="false">
      <c r="A229" s="2" t="s">
        <v>1340</v>
      </c>
      <c r="B229" s="2" t="s">
        <v>1341</v>
      </c>
      <c r="C229" s="2" t="s">
        <v>870</v>
      </c>
      <c r="D229" s="2"/>
      <c r="E229" s="2" t="s">
        <v>1280</v>
      </c>
      <c r="F229" s="2" t="s">
        <v>114</v>
      </c>
      <c r="G229" s="2" t="s">
        <v>114</v>
      </c>
      <c r="H229" s="2" t="s">
        <v>108</v>
      </c>
      <c r="I229" s="2" t="n">
        <v>1958</v>
      </c>
      <c r="J229" s="2"/>
      <c r="K229" s="2" t="n">
        <v>1958</v>
      </c>
      <c r="L229" s="2" t="s">
        <v>78</v>
      </c>
      <c r="M229" s="2" t="s">
        <v>1342</v>
      </c>
      <c r="N229" s="2" t="s">
        <v>195</v>
      </c>
      <c r="O229" s="2" t="s">
        <v>213</v>
      </c>
      <c r="P229" s="2" t="s">
        <v>80</v>
      </c>
      <c r="Q229" s="2"/>
      <c r="R229" s="2"/>
      <c r="S229" s="2" t="s">
        <v>166</v>
      </c>
      <c r="T229" s="2" t="s">
        <v>175</v>
      </c>
      <c r="U229" s="2" t="s">
        <v>1343</v>
      </c>
      <c r="V229" s="2" t="n">
        <v>1</v>
      </c>
      <c r="W229" s="2" t="n">
        <v>1</v>
      </c>
      <c r="X229" s="2" t="n">
        <v>0</v>
      </c>
      <c r="Y229" s="2" t="n">
        <v>0</v>
      </c>
      <c r="Z229" s="2" t="n">
        <v>25.4582</v>
      </c>
      <c r="AA229" s="2" t="n">
        <v>-80.47683</v>
      </c>
      <c r="AB229" s="2" t="s">
        <v>177</v>
      </c>
      <c r="AC229" s="2" t="s">
        <v>1344</v>
      </c>
      <c r="AD229" s="2" t="s">
        <v>1345</v>
      </c>
    </row>
    <row r="230" customFormat="false" ht="46.25" hidden="false" customHeight="false" outlineLevel="0" collapsed="false">
      <c r="A230" s="2" t="s">
        <v>1346</v>
      </c>
      <c r="B230" s="2" t="s">
        <v>1347</v>
      </c>
      <c r="C230" s="2" t="s">
        <v>870</v>
      </c>
      <c r="D230" s="2"/>
      <c r="E230" s="2" t="s">
        <v>1280</v>
      </c>
      <c r="F230" s="2" t="s">
        <v>107</v>
      </c>
      <c r="G230" s="2" t="s">
        <v>107</v>
      </c>
      <c r="H230" s="2" t="s">
        <v>108</v>
      </c>
      <c r="I230" s="2" t="n">
        <v>1958</v>
      </c>
      <c r="J230" s="2"/>
      <c r="K230" s="2" t="n">
        <v>1958</v>
      </c>
      <c r="L230" s="2" t="s">
        <v>78</v>
      </c>
      <c r="M230" s="2" t="s">
        <v>1348</v>
      </c>
      <c r="N230" s="2" t="s">
        <v>195</v>
      </c>
      <c r="O230" s="2" t="s">
        <v>213</v>
      </c>
      <c r="P230" s="2" t="s">
        <v>80</v>
      </c>
      <c r="Q230" s="2"/>
      <c r="R230" s="2"/>
      <c r="S230" s="2" t="s">
        <v>166</v>
      </c>
      <c r="T230" s="2" t="s">
        <v>167</v>
      </c>
      <c r="U230" s="2" t="s">
        <v>1349</v>
      </c>
      <c r="V230" s="2" t="n">
        <v>2</v>
      </c>
      <c r="W230" s="2" t="n">
        <v>2</v>
      </c>
      <c r="X230" s="2" t="n">
        <v>0.004</v>
      </c>
      <c r="Y230" s="2" t="n">
        <v>0</v>
      </c>
      <c r="Z230" s="2" t="n">
        <v>25.4772</v>
      </c>
      <c r="AA230" s="2" t="n">
        <v>-80.46335</v>
      </c>
      <c r="AB230" s="2" t="s">
        <v>510</v>
      </c>
      <c r="AC230" s="2" t="s">
        <v>1350</v>
      </c>
      <c r="AD230" s="2" t="s">
        <v>1351</v>
      </c>
    </row>
    <row r="231" customFormat="false" ht="23.85" hidden="false" customHeight="false" outlineLevel="0" collapsed="false">
      <c r="A231" s="2" t="s">
        <v>1352</v>
      </c>
      <c r="B231" s="2" t="s">
        <v>1353</v>
      </c>
      <c r="C231" s="2" t="s">
        <v>302</v>
      </c>
      <c r="D231" s="2" t="s">
        <v>303</v>
      </c>
      <c r="E231" s="2" t="s">
        <v>1280</v>
      </c>
      <c r="F231" s="2" t="s">
        <v>114</v>
      </c>
      <c r="G231" s="2" t="s">
        <v>114</v>
      </c>
      <c r="H231" s="2" t="s">
        <v>108</v>
      </c>
      <c r="I231" s="2" t="n">
        <v>1958</v>
      </c>
      <c r="J231" s="2"/>
      <c r="K231" s="2" t="n">
        <v>1958</v>
      </c>
      <c r="L231" s="2" t="s">
        <v>305</v>
      </c>
      <c r="M231" s="2" t="s">
        <v>1338</v>
      </c>
      <c r="N231" s="2"/>
      <c r="O231" s="2" t="s">
        <v>79</v>
      </c>
      <c r="P231" s="2" t="s">
        <v>80</v>
      </c>
      <c r="Q231" s="2"/>
      <c r="R231" s="2"/>
      <c r="S231" s="2" t="s">
        <v>166</v>
      </c>
      <c r="T231" s="2" t="s">
        <v>175</v>
      </c>
      <c r="U231" s="2" t="s">
        <v>1343</v>
      </c>
      <c r="V231" s="2" t="n">
        <v>1</v>
      </c>
      <c r="W231" s="2" t="n">
        <v>1</v>
      </c>
      <c r="X231" s="2" t="n">
        <v>0</v>
      </c>
      <c r="Y231" s="2" t="n">
        <v>0</v>
      </c>
      <c r="Z231" s="2" t="n">
        <v>25.4478</v>
      </c>
      <c r="AA231" s="2" t="n">
        <v>-80.4844</v>
      </c>
      <c r="AB231" s="2" t="s">
        <v>878</v>
      </c>
      <c r="AC231" s="2" t="s">
        <v>1354</v>
      </c>
      <c r="AD231" s="2"/>
    </row>
    <row r="232" customFormat="false" ht="46.25" hidden="false" customHeight="false" outlineLevel="0" collapsed="false">
      <c r="A232" s="2" t="s">
        <v>1355</v>
      </c>
      <c r="B232" s="2" t="s">
        <v>1356</v>
      </c>
      <c r="C232" s="2" t="s">
        <v>870</v>
      </c>
      <c r="D232" s="2"/>
      <c r="E232" s="2" t="s">
        <v>1280</v>
      </c>
      <c r="F232" s="2" t="s">
        <v>107</v>
      </c>
      <c r="G232" s="2" t="s">
        <v>107</v>
      </c>
      <c r="H232" s="2" t="s">
        <v>108</v>
      </c>
      <c r="I232" s="2" t="n">
        <v>1976</v>
      </c>
      <c r="J232" s="2"/>
      <c r="K232" s="2" t="n">
        <v>1976</v>
      </c>
      <c r="L232" s="2" t="s">
        <v>78</v>
      </c>
      <c r="M232" s="2" t="s">
        <v>1357</v>
      </c>
      <c r="N232" s="2" t="s">
        <v>195</v>
      </c>
      <c r="O232" s="2" t="s">
        <v>213</v>
      </c>
      <c r="P232" s="2" t="s">
        <v>80</v>
      </c>
      <c r="Q232" s="2"/>
      <c r="R232" s="2"/>
      <c r="S232" s="2" t="s">
        <v>166</v>
      </c>
      <c r="T232" s="2" t="s">
        <v>175</v>
      </c>
      <c r="U232" s="2" t="s">
        <v>1358</v>
      </c>
      <c r="V232" s="2" t="n">
        <v>1</v>
      </c>
      <c r="W232" s="2" t="n">
        <v>1</v>
      </c>
      <c r="X232" s="2" t="n">
        <v>0</v>
      </c>
      <c r="Y232" s="2" t="n">
        <v>0</v>
      </c>
      <c r="Z232" s="2" t="n">
        <v>25.46899</v>
      </c>
      <c r="AA232" s="2" t="n">
        <v>-80.47729</v>
      </c>
      <c r="AB232" s="2" t="s">
        <v>215</v>
      </c>
      <c r="AC232" s="2" t="s">
        <v>1359</v>
      </c>
      <c r="AD232" s="2" t="s">
        <v>1360</v>
      </c>
    </row>
    <row r="233" customFormat="false" ht="23.85" hidden="false" customHeight="false" outlineLevel="0" collapsed="false">
      <c r="A233" s="2" t="s">
        <v>1361</v>
      </c>
      <c r="B233" s="2" t="s">
        <v>1362</v>
      </c>
      <c r="C233" s="2" t="s">
        <v>311</v>
      </c>
      <c r="D233" s="2" t="s">
        <v>303</v>
      </c>
      <c r="E233" s="2" t="s">
        <v>1280</v>
      </c>
      <c r="F233" s="2" t="s">
        <v>107</v>
      </c>
      <c r="G233" s="2" t="s">
        <v>107</v>
      </c>
      <c r="H233" s="2" t="s">
        <v>108</v>
      </c>
      <c r="I233" s="2" t="n">
        <v>1976</v>
      </c>
      <c r="J233" s="2"/>
      <c r="K233" s="2" t="n">
        <v>1976</v>
      </c>
      <c r="L233" s="2" t="s">
        <v>305</v>
      </c>
      <c r="M233" s="2" t="s">
        <v>1363</v>
      </c>
      <c r="N233" s="2"/>
      <c r="O233" s="2" t="s">
        <v>79</v>
      </c>
      <c r="P233" s="2" t="s">
        <v>80</v>
      </c>
      <c r="Q233" s="2"/>
      <c r="R233" s="2"/>
      <c r="S233" s="2" t="s">
        <v>166</v>
      </c>
      <c r="T233" s="2" t="s">
        <v>175</v>
      </c>
      <c r="U233" s="2" t="s">
        <v>1358</v>
      </c>
      <c r="V233" s="2" t="n">
        <v>1</v>
      </c>
      <c r="W233" s="2" t="n">
        <v>1</v>
      </c>
      <c r="X233" s="2" t="n">
        <v>0</v>
      </c>
      <c r="Y233" s="2" t="n">
        <v>0</v>
      </c>
      <c r="Z233" s="2" t="n">
        <v>25.4778</v>
      </c>
      <c r="AA233" s="2" t="n">
        <v>-80.475</v>
      </c>
      <c r="AB233" s="2" t="s">
        <v>878</v>
      </c>
      <c r="AC233" s="2" t="s">
        <v>1364</v>
      </c>
      <c r="AD233" s="2"/>
    </row>
    <row r="234" customFormat="false" ht="23.85" hidden="false" customHeight="false" outlineLevel="0" collapsed="false">
      <c r="A234" s="2" t="s">
        <v>1365</v>
      </c>
      <c r="B234" s="2" t="s">
        <v>1366</v>
      </c>
      <c r="C234" s="2" t="s">
        <v>861</v>
      </c>
      <c r="D234" s="2"/>
      <c r="E234" s="2" t="s">
        <v>1280</v>
      </c>
      <c r="F234" s="2" t="s">
        <v>114</v>
      </c>
      <c r="G234" s="2" t="s">
        <v>114</v>
      </c>
      <c r="H234" s="2" t="s">
        <v>108</v>
      </c>
      <c r="I234" s="2" t="n">
        <v>1983</v>
      </c>
      <c r="J234" s="2"/>
      <c r="K234" s="2" t="n">
        <v>1983</v>
      </c>
      <c r="L234" s="2" t="s">
        <v>78</v>
      </c>
      <c r="M234" s="2" t="s">
        <v>1367</v>
      </c>
      <c r="N234" s="2"/>
      <c r="O234" s="2" t="s">
        <v>79</v>
      </c>
      <c r="P234" s="2" t="s">
        <v>80</v>
      </c>
      <c r="Q234" s="2"/>
      <c r="R234" s="2"/>
      <c r="S234" s="2" t="s">
        <v>166</v>
      </c>
      <c r="T234" s="2" t="s">
        <v>167</v>
      </c>
      <c r="U234" s="2" t="s">
        <v>1368</v>
      </c>
      <c r="V234" s="2" t="n">
        <v>0</v>
      </c>
      <c r="W234" s="2" t="n">
        <v>0</v>
      </c>
      <c r="X234" s="2" t="n">
        <v>0</v>
      </c>
      <c r="Y234" s="2" t="n">
        <v>0</v>
      </c>
      <c r="Z234" s="2" t="n">
        <v>25.44824</v>
      </c>
      <c r="AA234" s="2" t="n">
        <v>-80.48899</v>
      </c>
      <c r="AB234" s="2" t="s">
        <v>510</v>
      </c>
      <c r="AC234" s="2" t="s">
        <v>1369</v>
      </c>
      <c r="AD234" s="2" t="s">
        <v>1370</v>
      </c>
    </row>
    <row r="235" customFormat="false" ht="23.85" hidden="false" customHeight="false" outlineLevel="0" collapsed="false">
      <c r="A235" s="2" t="s">
        <v>1371</v>
      </c>
      <c r="B235" s="2" t="s">
        <v>1372</v>
      </c>
      <c r="C235" s="2" t="s">
        <v>302</v>
      </c>
      <c r="D235" s="2" t="s">
        <v>303</v>
      </c>
      <c r="E235" s="2" t="s">
        <v>1280</v>
      </c>
      <c r="F235" s="2" t="s">
        <v>76</v>
      </c>
      <c r="G235" s="2" t="s">
        <v>75</v>
      </c>
      <c r="H235" s="2" t="s">
        <v>77</v>
      </c>
      <c r="I235" s="2" t="n">
        <v>1991</v>
      </c>
      <c r="J235" s="2"/>
      <c r="K235" s="2" t="n">
        <v>1991</v>
      </c>
      <c r="L235" s="2" t="s">
        <v>305</v>
      </c>
      <c r="M235" s="2" t="s">
        <v>1373</v>
      </c>
      <c r="N235" s="2"/>
      <c r="O235" s="2" t="s">
        <v>79</v>
      </c>
      <c r="P235" s="2" t="s">
        <v>80</v>
      </c>
      <c r="Q235" s="2"/>
      <c r="R235" s="2"/>
      <c r="S235" s="2" t="s">
        <v>166</v>
      </c>
      <c r="T235" s="2" t="s">
        <v>167</v>
      </c>
      <c r="U235" s="2" t="s">
        <v>1374</v>
      </c>
      <c r="V235" s="2" t="n">
        <v>1</v>
      </c>
      <c r="W235" s="2" t="n">
        <v>1</v>
      </c>
      <c r="X235" s="2" t="n">
        <v>0</v>
      </c>
      <c r="Y235" s="2" t="n">
        <v>0</v>
      </c>
      <c r="Z235" s="2" t="n">
        <v>25.5284</v>
      </c>
      <c r="AA235" s="2" t="n">
        <v>-80.4903</v>
      </c>
      <c r="AB235" s="2" t="s">
        <v>878</v>
      </c>
      <c r="AC235" s="2" t="s">
        <v>1375</v>
      </c>
      <c r="AD235" s="2"/>
    </row>
    <row r="236" customFormat="false" ht="46.25" hidden="false" customHeight="false" outlineLevel="0" collapsed="false">
      <c r="A236" s="2" t="s">
        <v>1376</v>
      </c>
      <c r="B236" s="2" t="s">
        <v>1377</v>
      </c>
      <c r="C236" s="2" t="s">
        <v>861</v>
      </c>
      <c r="D236" s="2"/>
      <c r="E236" s="2" t="s">
        <v>1280</v>
      </c>
      <c r="F236" s="2" t="s">
        <v>114</v>
      </c>
      <c r="G236" s="2" t="s">
        <v>114</v>
      </c>
      <c r="H236" s="2" t="s">
        <v>108</v>
      </c>
      <c r="I236" s="2" t="n">
        <v>1993</v>
      </c>
      <c r="J236" s="2"/>
      <c r="K236" s="2" t="n">
        <v>1993</v>
      </c>
      <c r="L236" s="2" t="s">
        <v>78</v>
      </c>
      <c r="M236" s="2" t="s">
        <v>1378</v>
      </c>
      <c r="N236" s="2" t="s">
        <v>195</v>
      </c>
      <c r="O236" s="2" t="s">
        <v>79</v>
      </c>
      <c r="P236" s="2" t="s">
        <v>145</v>
      </c>
      <c r="Q236" s="2"/>
      <c r="R236" s="2"/>
      <c r="S236" s="2" t="s">
        <v>166</v>
      </c>
      <c r="T236" s="2" t="s">
        <v>167</v>
      </c>
      <c r="U236" s="2" t="s">
        <v>1379</v>
      </c>
      <c r="V236" s="2" t="n">
        <v>1</v>
      </c>
      <c r="W236" s="2" t="n">
        <v>1</v>
      </c>
      <c r="X236" s="2" t="n">
        <v>0</v>
      </c>
      <c r="Y236" s="2" t="n">
        <v>0</v>
      </c>
      <c r="Z236" s="2" t="n">
        <v>25.44636</v>
      </c>
      <c r="AA236" s="2" t="n">
        <v>-80.48286</v>
      </c>
      <c r="AB236" s="2" t="s">
        <v>177</v>
      </c>
      <c r="AC236" s="2" t="s">
        <v>1380</v>
      </c>
      <c r="AD236" s="2"/>
    </row>
    <row r="237" customFormat="false" ht="46.25" hidden="false" customHeight="false" outlineLevel="0" collapsed="false">
      <c r="A237" s="2" t="s">
        <v>1381</v>
      </c>
      <c r="B237" s="2" t="s">
        <v>1382</v>
      </c>
      <c r="C237" s="2" t="s">
        <v>861</v>
      </c>
      <c r="D237" s="2"/>
      <c r="E237" s="2" t="s">
        <v>1280</v>
      </c>
      <c r="F237" s="2" t="s">
        <v>107</v>
      </c>
      <c r="G237" s="2" t="s">
        <v>107</v>
      </c>
      <c r="H237" s="2" t="s">
        <v>108</v>
      </c>
      <c r="I237" s="2" t="n">
        <v>1993</v>
      </c>
      <c r="J237" s="2"/>
      <c r="K237" s="2" t="n">
        <v>1993</v>
      </c>
      <c r="L237" s="2" t="s">
        <v>78</v>
      </c>
      <c r="M237" s="2" t="s">
        <v>1383</v>
      </c>
      <c r="N237" s="2"/>
      <c r="O237" s="2" t="s">
        <v>79</v>
      </c>
      <c r="P237" s="2" t="s">
        <v>145</v>
      </c>
      <c r="Q237" s="2"/>
      <c r="R237" s="2"/>
      <c r="S237" s="2" t="s">
        <v>166</v>
      </c>
      <c r="T237" s="2" t="s">
        <v>167</v>
      </c>
      <c r="U237" s="2" t="s">
        <v>1384</v>
      </c>
      <c r="V237" s="2" t="n">
        <v>3</v>
      </c>
      <c r="W237" s="2" t="n">
        <v>3</v>
      </c>
      <c r="X237" s="2" t="n">
        <v>0.001</v>
      </c>
      <c r="Y237" s="2" t="n">
        <v>0</v>
      </c>
      <c r="Z237" s="2" t="n">
        <v>25.47066</v>
      </c>
      <c r="AA237" s="2" t="n">
        <v>-80.47722</v>
      </c>
      <c r="AB237" s="2" t="s">
        <v>510</v>
      </c>
      <c r="AC237" s="2" t="s">
        <v>1385</v>
      </c>
      <c r="AD237" s="2" t="s">
        <v>1386</v>
      </c>
    </row>
    <row r="238" customFormat="false" ht="35.05" hidden="false" customHeight="false" outlineLevel="0" collapsed="false">
      <c r="A238" s="2" t="s">
        <v>1387</v>
      </c>
      <c r="B238" s="2" t="s">
        <v>1388</v>
      </c>
      <c r="C238" s="2" t="s">
        <v>163</v>
      </c>
      <c r="D238" s="2"/>
      <c r="E238" s="2" t="s">
        <v>1280</v>
      </c>
      <c r="F238" s="2" t="s">
        <v>114</v>
      </c>
      <c r="G238" s="2" t="s">
        <v>114</v>
      </c>
      <c r="H238" s="2" t="s">
        <v>108</v>
      </c>
      <c r="I238" s="2" t="n">
        <v>1994</v>
      </c>
      <c r="J238" s="2"/>
      <c r="K238" s="2" t="n">
        <v>1994</v>
      </c>
      <c r="L238" s="2" t="s">
        <v>78</v>
      </c>
      <c r="M238" s="2" t="s">
        <v>1389</v>
      </c>
      <c r="N238" s="2" t="s">
        <v>195</v>
      </c>
      <c r="O238" s="2" t="s">
        <v>213</v>
      </c>
      <c r="P238" s="2" t="s">
        <v>145</v>
      </c>
      <c r="Q238" s="2"/>
      <c r="R238" s="2"/>
      <c r="S238" s="2" t="s">
        <v>166</v>
      </c>
      <c r="T238" s="2" t="s">
        <v>167</v>
      </c>
      <c r="U238" s="2" t="s">
        <v>1390</v>
      </c>
      <c r="V238" s="2" t="n">
        <v>1</v>
      </c>
      <c r="W238" s="2" t="n">
        <v>1</v>
      </c>
      <c r="X238" s="2" t="n">
        <v>0</v>
      </c>
      <c r="Y238" s="2" t="n">
        <v>0</v>
      </c>
      <c r="Z238" s="2" t="n">
        <v>25.44785</v>
      </c>
      <c r="AA238" s="2" t="n">
        <v>-80.48214</v>
      </c>
      <c r="AB238" s="2" t="s">
        <v>215</v>
      </c>
      <c r="AC238" s="2" t="s">
        <v>1391</v>
      </c>
      <c r="AD238" s="2" t="s">
        <v>1392</v>
      </c>
    </row>
    <row r="239" customFormat="false" ht="35.05" hidden="false" customHeight="false" outlineLevel="0" collapsed="false">
      <c r="A239" s="2" t="s">
        <v>1393</v>
      </c>
      <c r="B239" s="2" t="s">
        <v>1394</v>
      </c>
      <c r="C239" s="2" t="s">
        <v>861</v>
      </c>
      <c r="D239" s="2"/>
      <c r="E239" s="2" t="s">
        <v>1280</v>
      </c>
      <c r="F239" s="2" t="s">
        <v>107</v>
      </c>
      <c r="G239" s="2" t="s">
        <v>107</v>
      </c>
      <c r="H239" s="2" t="s">
        <v>108</v>
      </c>
      <c r="I239" s="2" t="n">
        <v>1997</v>
      </c>
      <c r="J239" s="2"/>
      <c r="K239" s="2" t="n">
        <v>1997</v>
      </c>
      <c r="L239" s="2" t="s">
        <v>78</v>
      </c>
      <c r="M239" s="2" t="s">
        <v>1395</v>
      </c>
      <c r="N239" s="2"/>
      <c r="O239" s="2" t="s">
        <v>79</v>
      </c>
      <c r="P239" s="2" t="s">
        <v>145</v>
      </c>
      <c r="Q239" s="2"/>
      <c r="R239" s="2"/>
      <c r="S239" s="2" t="s">
        <v>166</v>
      </c>
      <c r="T239" s="2" t="s">
        <v>167</v>
      </c>
      <c r="U239" s="2" t="s">
        <v>1396</v>
      </c>
      <c r="V239" s="2" t="n">
        <v>1</v>
      </c>
      <c r="W239" s="2" t="n">
        <v>1</v>
      </c>
      <c r="X239" s="2" t="n">
        <v>0</v>
      </c>
      <c r="Y239" s="2" t="n">
        <v>0</v>
      </c>
      <c r="Z239" s="2" t="n">
        <v>25.4695</v>
      </c>
      <c r="AA239" s="2" t="n">
        <v>-80.4778</v>
      </c>
      <c r="AB239" s="2" t="s">
        <v>66</v>
      </c>
      <c r="AC239" s="2" t="s">
        <v>1397</v>
      </c>
      <c r="AD239" s="2"/>
    </row>
    <row r="240" customFormat="false" ht="46.25" hidden="false" customHeight="false" outlineLevel="0" collapsed="false">
      <c r="A240" s="2" t="s">
        <v>1398</v>
      </c>
      <c r="B240" s="2" t="s">
        <v>1399</v>
      </c>
      <c r="C240" s="2" t="s">
        <v>861</v>
      </c>
      <c r="D240" s="2"/>
      <c r="E240" s="2" t="s">
        <v>1280</v>
      </c>
      <c r="F240" s="2" t="s">
        <v>150</v>
      </c>
      <c r="G240" s="2" t="s">
        <v>150</v>
      </c>
      <c r="H240" s="2" t="s">
        <v>108</v>
      </c>
      <c r="I240" s="2" t="n">
        <v>2000</v>
      </c>
      <c r="J240" s="2"/>
      <c r="K240" s="2" t="n">
        <v>2000</v>
      </c>
      <c r="L240" s="2" t="s">
        <v>78</v>
      </c>
      <c r="M240" s="2" t="s">
        <v>1400</v>
      </c>
      <c r="N240" s="2" t="s">
        <v>195</v>
      </c>
      <c r="O240" s="2" t="s">
        <v>79</v>
      </c>
      <c r="P240" s="2" t="s">
        <v>145</v>
      </c>
      <c r="Q240" s="2"/>
      <c r="R240" s="2"/>
      <c r="S240" s="2" t="s">
        <v>166</v>
      </c>
      <c r="T240" s="2" t="s">
        <v>167</v>
      </c>
      <c r="U240" s="2" t="s">
        <v>1401</v>
      </c>
      <c r="V240" s="2" t="n">
        <v>1</v>
      </c>
      <c r="W240" s="2" t="n">
        <v>1</v>
      </c>
      <c r="X240" s="2" t="n">
        <v>0</v>
      </c>
      <c r="Y240" s="2" t="n">
        <v>0</v>
      </c>
      <c r="Z240" s="2" t="n">
        <v>25.616</v>
      </c>
      <c r="AA240" s="2" t="n">
        <v>-80.341</v>
      </c>
      <c r="AB240" s="2" t="s">
        <v>66</v>
      </c>
      <c r="AC240" s="2" t="s">
        <v>1402</v>
      </c>
      <c r="AD240" s="2"/>
    </row>
    <row r="241" customFormat="false" ht="23.85" hidden="false" customHeight="false" outlineLevel="0" collapsed="false">
      <c r="A241" s="2" t="s">
        <v>1403</v>
      </c>
      <c r="B241" s="2" t="s">
        <v>1404</v>
      </c>
      <c r="C241" s="2" t="s">
        <v>302</v>
      </c>
      <c r="D241" s="2" t="s">
        <v>303</v>
      </c>
      <c r="E241" s="2" t="s">
        <v>1280</v>
      </c>
      <c r="F241" s="2" t="s">
        <v>60</v>
      </c>
      <c r="G241" s="2" t="s">
        <v>60</v>
      </c>
      <c r="H241" s="2" t="s">
        <v>63</v>
      </c>
      <c r="I241" s="2" t="n">
        <v>2000</v>
      </c>
      <c r="J241" s="2"/>
      <c r="K241" s="2" t="n">
        <v>2000</v>
      </c>
      <c r="L241" s="2" t="s">
        <v>305</v>
      </c>
      <c r="M241" s="2" t="s">
        <v>1405</v>
      </c>
      <c r="N241" s="2"/>
      <c r="O241" s="2" t="s">
        <v>79</v>
      </c>
      <c r="P241" s="2" t="s">
        <v>145</v>
      </c>
      <c r="Q241" s="2"/>
      <c r="R241" s="2"/>
      <c r="S241" s="2" t="s">
        <v>166</v>
      </c>
      <c r="T241" s="2" t="s">
        <v>167</v>
      </c>
      <c r="U241" s="2" t="s">
        <v>1401</v>
      </c>
      <c r="V241" s="2" t="n">
        <v>1</v>
      </c>
      <c r="W241" s="2" t="n">
        <v>1</v>
      </c>
      <c r="X241" s="2" t="n">
        <v>0</v>
      </c>
      <c r="Y241" s="2" t="n">
        <v>0</v>
      </c>
      <c r="Z241" s="2" t="n">
        <v>25.685</v>
      </c>
      <c r="AA241" s="2" t="n">
        <v>-80.21</v>
      </c>
      <c r="AB241" s="2" t="s">
        <v>878</v>
      </c>
      <c r="AC241" s="2" t="s">
        <v>1406</v>
      </c>
      <c r="AD241" s="2"/>
    </row>
    <row r="242" customFormat="false" ht="23.85" hidden="false" customHeight="false" outlineLevel="0" collapsed="false">
      <c r="A242" s="2" t="s">
        <v>1407</v>
      </c>
      <c r="B242" s="2" t="s">
        <v>1408</v>
      </c>
      <c r="C242" s="2" t="s">
        <v>870</v>
      </c>
      <c r="D242" s="2"/>
      <c r="E242" s="2" t="s">
        <v>1280</v>
      </c>
      <c r="F242" s="2" t="s">
        <v>156</v>
      </c>
      <c r="G242" s="2" t="s">
        <v>156</v>
      </c>
      <c r="H242" s="2" t="s">
        <v>108</v>
      </c>
      <c r="I242" s="2" t="n">
        <v>2005</v>
      </c>
      <c r="J242" s="2"/>
      <c r="K242" s="2" t="n">
        <v>2005</v>
      </c>
      <c r="L242" s="2" t="s">
        <v>78</v>
      </c>
      <c r="M242" s="2" t="s">
        <v>1409</v>
      </c>
      <c r="N242" s="2" t="s">
        <v>195</v>
      </c>
      <c r="O242" s="2" t="s">
        <v>213</v>
      </c>
      <c r="P242" s="2" t="s">
        <v>145</v>
      </c>
      <c r="Q242" s="2"/>
      <c r="R242" s="2"/>
      <c r="S242" s="2" t="s">
        <v>166</v>
      </c>
      <c r="T242" s="2" t="s">
        <v>175</v>
      </c>
      <c r="U242" s="2" t="s">
        <v>1410</v>
      </c>
      <c r="V242" s="2" t="n">
        <v>0</v>
      </c>
      <c r="W242" s="2" t="n">
        <v>0</v>
      </c>
      <c r="X242" s="2" t="n">
        <v>0</v>
      </c>
      <c r="Y242" s="2" t="n">
        <v>0</v>
      </c>
      <c r="Z242" s="2" t="n">
        <v>25.53944</v>
      </c>
      <c r="AA242" s="2" t="n">
        <v>-80.32811</v>
      </c>
      <c r="AB242" s="2" t="s">
        <v>177</v>
      </c>
      <c r="AC242" s="2" t="s">
        <v>1411</v>
      </c>
      <c r="AD242" s="2"/>
    </row>
    <row r="243" customFormat="false" ht="46.25" hidden="false" customHeight="false" outlineLevel="0" collapsed="false">
      <c r="A243" s="2" t="s">
        <v>1412</v>
      </c>
      <c r="B243" s="2" t="s">
        <v>1413</v>
      </c>
      <c r="C243" s="2" t="s">
        <v>163</v>
      </c>
      <c r="D243" s="2"/>
      <c r="E243" s="2" t="s">
        <v>1280</v>
      </c>
      <c r="F243" s="2" t="s">
        <v>156</v>
      </c>
      <c r="G243" s="2" t="s">
        <v>156</v>
      </c>
      <c r="H243" s="2" t="s">
        <v>108</v>
      </c>
      <c r="I243" s="2" t="n">
        <v>2008</v>
      </c>
      <c r="J243" s="2"/>
      <c r="K243" s="2" t="n">
        <v>2008</v>
      </c>
      <c r="L243" s="2" t="s">
        <v>78</v>
      </c>
      <c r="M243" s="2" t="s">
        <v>1414</v>
      </c>
      <c r="N243" s="2"/>
      <c r="O243" s="2" t="s">
        <v>785</v>
      </c>
      <c r="P243" s="2" t="s">
        <v>145</v>
      </c>
      <c r="Q243" s="2"/>
      <c r="R243" s="2"/>
      <c r="S243" s="2" t="s">
        <v>166</v>
      </c>
      <c r="T243" s="2" t="s">
        <v>167</v>
      </c>
      <c r="U243" s="2" t="s">
        <v>1415</v>
      </c>
      <c r="V243" s="2" t="n">
        <v>3</v>
      </c>
      <c r="W243" s="2" t="n">
        <v>3</v>
      </c>
      <c r="X243" s="2" t="n">
        <v>0.0023</v>
      </c>
      <c r="Y243" s="2" t="n">
        <v>0</v>
      </c>
      <c r="Z243" s="2" t="n">
        <v>25.58</v>
      </c>
      <c r="AA243" s="2" t="n">
        <v>-80.37</v>
      </c>
      <c r="AB243" s="2" t="s">
        <v>66</v>
      </c>
      <c r="AC243" s="2" t="s">
        <v>1416</v>
      </c>
      <c r="AD243" s="2"/>
    </row>
    <row r="244" customFormat="false" ht="35.05" hidden="false" customHeight="false" outlineLevel="0" collapsed="false">
      <c r="A244" s="2" t="s">
        <v>1417</v>
      </c>
      <c r="B244" s="2" t="s">
        <v>1418</v>
      </c>
      <c r="C244" s="2" t="s">
        <v>163</v>
      </c>
      <c r="D244" s="2"/>
      <c r="E244" s="2" t="s">
        <v>1280</v>
      </c>
      <c r="F244" s="2" t="s">
        <v>107</v>
      </c>
      <c r="G244" s="2" t="s">
        <v>107</v>
      </c>
      <c r="H244" s="2" t="s">
        <v>108</v>
      </c>
      <c r="I244" s="2" t="n">
        <v>2008</v>
      </c>
      <c r="J244" s="2"/>
      <c r="K244" s="2" t="n">
        <v>2008</v>
      </c>
      <c r="L244" s="2" t="s">
        <v>78</v>
      </c>
      <c r="M244" s="2" t="s">
        <v>1419</v>
      </c>
      <c r="N244" s="2"/>
      <c r="O244" s="2" t="s">
        <v>213</v>
      </c>
      <c r="P244" s="2" t="s">
        <v>145</v>
      </c>
      <c r="Q244" s="2"/>
      <c r="R244" s="2"/>
      <c r="S244" s="2" t="s">
        <v>166</v>
      </c>
      <c r="T244" s="2" t="s">
        <v>175</v>
      </c>
      <c r="U244" s="2" t="s">
        <v>1420</v>
      </c>
      <c r="V244" s="2" t="n">
        <v>1</v>
      </c>
      <c r="W244" s="2" t="n">
        <v>1</v>
      </c>
      <c r="X244" s="2" t="n">
        <v>0</v>
      </c>
      <c r="Y244" s="2" t="n">
        <v>0</v>
      </c>
      <c r="Z244" s="2" t="n">
        <v>25.479</v>
      </c>
      <c r="AA244" s="2" t="n">
        <v>-80.444</v>
      </c>
      <c r="AB244" s="2" t="s">
        <v>66</v>
      </c>
      <c r="AC244" s="2" t="s">
        <v>1421</v>
      </c>
      <c r="AD244" s="2" t="s">
        <v>1422</v>
      </c>
    </row>
    <row r="245" customFormat="false" ht="35.05" hidden="false" customHeight="false" outlineLevel="0" collapsed="false">
      <c r="A245" s="2" t="s">
        <v>1423</v>
      </c>
      <c r="B245" s="2" t="s">
        <v>1424</v>
      </c>
      <c r="C245" s="2" t="s">
        <v>870</v>
      </c>
      <c r="D245" s="2"/>
      <c r="E245" s="2" t="s">
        <v>1280</v>
      </c>
      <c r="F245" s="2" t="s">
        <v>97</v>
      </c>
      <c r="G245" s="2" t="s">
        <v>97</v>
      </c>
      <c r="H245" s="2" t="s">
        <v>87</v>
      </c>
      <c r="I245" s="2" t="n">
        <v>2009</v>
      </c>
      <c r="J245" s="2"/>
      <c r="K245" s="2" t="n">
        <v>2009</v>
      </c>
      <c r="L245" s="2" t="s">
        <v>78</v>
      </c>
      <c r="M245" s="2" t="s">
        <v>1425</v>
      </c>
      <c r="N245" s="2" t="s">
        <v>195</v>
      </c>
      <c r="O245" s="2" t="s">
        <v>213</v>
      </c>
      <c r="P245" s="2" t="s">
        <v>145</v>
      </c>
      <c r="Q245" s="2"/>
      <c r="R245" s="2"/>
      <c r="S245" s="2" t="s">
        <v>166</v>
      </c>
      <c r="T245" s="2" t="s">
        <v>175</v>
      </c>
      <c r="U245" s="2" t="s">
        <v>1426</v>
      </c>
      <c r="V245" s="2" t="n">
        <v>1</v>
      </c>
      <c r="W245" s="2" t="n">
        <v>1</v>
      </c>
      <c r="X245" s="2" t="n">
        <v>0</v>
      </c>
      <c r="Y245" s="2" t="n">
        <v>0</v>
      </c>
      <c r="Z245" s="2" t="n">
        <v>25.50626</v>
      </c>
      <c r="AA245" s="2" t="n">
        <v>-80.43076</v>
      </c>
      <c r="AB245" s="2" t="s">
        <v>177</v>
      </c>
      <c r="AC245" s="2" t="s">
        <v>1427</v>
      </c>
      <c r="AD245" s="2" t="s">
        <v>1428</v>
      </c>
    </row>
    <row r="246" customFormat="false" ht="46.25" hidden="false" customHeight="false" outlineLevel="0" collapsed="false">
      <c r="A246" s="2" t="s">
        <v>1429</v>
      </c>
      <c r="B246" s="2" t="s">
        <v>1430</v>
      </c>
      <c r="C246" s="2" t="s">
        <v>201</v>
      </c>
      <c r="D246" s="2"/>
      <c r="E246" s="2" t="s">
        <v>1280</v>
      </c>
      <c r="F246" s="2" t="s">
        <v>150</v>
      </c>
      <c r="G246" s="2" t="s">
        <v>150</v>
      </c>
      <c r="H246" s="2" t="s">
        <v>108</v>
      </c>
      <c r="I246" s="2" t="n">
        <v>2010</v>
      </c>
      <c r="J246" s="2"/>
      <c r="K246" s="2" t="n">
        <v>2010</v>
      </c>
      <c r="L246" s="2" t="s">
        <v>78</v>
      </c>
      <c r="M246" s="2" t="s">
        <v>1431</v>
      </c>
      <c r="N246" s="2" t="s">
        <v>195</v>
      </c>
      <c r="O246" s="2" t="s">
        <v>203</v>
      </c>
      <c r="P246" s="2" t="s">
        <v>145</v>
      </c>
      <c r="Q246" s="2"/>
      <c r="R246" s="2"/>
      <c r="S246" s="2" t="s">
        <v>166</v>
      </c>
      <c r="T246" s="2" t="s">
        <v>175</v>
      </c>
      <c r="U246" s="2" t="s">
        <v>1432</v>
      </c>
      <c r="V246" s="2" t="n">
        <v>0</v>
      </c>
      <c r="W246" s="2" t="n">
        <v>0</v>
      </c>
      <c r="X246" s="2" t="n">
        <v>0</v>
      </c>
      <c r="Y246" s="2" t="n">
        <v>0</v>
      </c>
      <c r="Z246" s="2" t="n">
        <v>25.625</v>
      </c>
      <c r="AA246" s="2" t="n">
        <v>-80.33</v>
      </c>
      <c r="AB246" s="2" t="s">
        <v>66</v>
      </c>
      <c r="AC246" s="2" t="s">
        <v>1433</v>
      </c>
      <c r="AD246" s="2"/>
    </row>
    <row r="247" customFormat="false" ht="35.05" hidden="false" customHeight="false" outlineLevel="0" collapsed="false">
      <c r="A247" s="2" t="s">
        <v>1434</v>
      </c>
      <c r="B247" s="2" t="s">
        <v>1435</v>
      </c>
      <c r="C247" s="2" t="s">
        <v>302</v>
      </c>
      <c r="D247" s="2" t="s">
        <v>405</v>
      </c>
      <c r="E247" s="2" t="s">
        <v>1280</v>
      </c>
      <c r="F247" s="2" t="s">
        <v>70</v>
      </c>
      <c r="G247" s="2" t="s">
        <v>69</v>
      </c>
      <c r="H247" s="2" t="s">
        <v>71</v>
      </c>
      <c r="I247" s="2" t="n">
        <v>1993</v>
      </c>
      <c r="J247" s="2"/>
      <c r="K247" s="2" t="n">
        <v>2011</v>
      </c>
      <c r="L247" s="2" t="s">
        <v>863</v>
      </c>
      <c r="M247" s="2" t="s">
        <v>1436</v>
      </c>
      <c r="N247" s="2"/>
      <c r="O247" s="2" t="s">
        <v>79</v>
      </c>
      <c r="P247" s="2" t="s">
        <v>145</v>
      </c>
      <c r="Q247" s="2"/>
      <c r="R247" s="2"/>
      <c r="S247" s="2" t="s">
        <v>166</v>
      </c>
      <c r="T247" s="2" t="s">
        <v>167</v>
      </c>
      <c r="U247" s="2" t="s">
        <v>1437</v>
      </c>
      <c r="V247" s="2" t="n">
        <v>2</v>
      </c>
      <c r="W247" s="2" t="n">
        <v>2</v>
      </c>
      <c r="X247" s="2" t="n">
        <v>0.0002</v>
      </c>
      <c r="Y247" s="2" t="n">
        <v>0</v>
      </c>
      <c r="Z247" s="2" t="n">
        <v>25.615</v>
      </c>
      <c r="AA247" s="2" t="n">
        <v>-80.235</v>
      </c>
      <c r="AB247" s="2" t="s">
        <v>878</v>
      </c>
      <c r="AC247" s="2" t="s">
        <v>1438</v>
      </c>
      <c r="AD247" s="2"/>
    </row>
    <row r="248" customFormat="false" ht="35.05" hidden="false" customHeight="false" outlineLevel="0" collapsed="false">
      <c r="A248" s="2" t="s">
        <v>1439</v>
      </c>
      <c r="B248" s="2" t="s">
        <v>1440</v>
      </c>
      <c r="C248" s="2" t="s">
        <v>870</v>
      </c>
      <c r="D248" s="2"/>
      <c r="E248" s="2" t="s">
        <v>1280</v>
      </c>
      <c r="F248" s="2" t="s">
        <v>156</v>
      </c>
      <c r="G248" s="2" t="s">
        <v>156</v>
      </c>
      <c r="H248" s="2" t="s">
        <v>108</v>
      </c>
      <c r="I248" s="2" t="n">
        <v>2011</v>
      </c>
      <c r="J248" s="2"/>
      <c r="K248" s="2" t="n">
        <v>2011</v>
      </c>
      <c r="L248" s="2" t="s">
        <v>78</v>
      </c>
      <c r="M248" s="2" t="s">
        <v>1441</v>
      </c>
      <c r="N248" s="2" t="s">
        <v>195</v>
      </c>
      <c r="O248" s="2" t="s">
        <v>213</v>
      </c>
      <c r="P248" s="2" t="s">
        <v>145</v>
      </c>
      <c r="Q248" s="2"/>
      <c r="R248" s="2"/>
      <c r="S248" s="2" t="s">
        <v>166</v>
      </c>
      <c r="T248" s="2" t="s">
        <v>167</v>
      </c>
      <c r="U248" s="2" t="s">
        <v>1442</v>
      </c>
      <c r="V248" s="2" t="n">
        <v>3</v>
      </c>
      <c r="W248" s="2" t="n">
        <v>3</v>
      </c>
      <c r="X248" s="2" t="n">
        <v>0.005</v>
      </c>
      <c r="Y248" s="2" t="n">
        <v>0</v>
      </c>
      <c r="Z248" s="2" t="n">
        <v>25.57116</v>
      </c>
      <c r="AA248" s="2" t="n">
        <v>-80.36885</v>
      </c>
      <c r="AB248" s="2" t="s">
        <v>215</v>
      </c>
      <c r="AC248" s="2" t="s">
        <v>1443</v>
      </c>
      <c r="AD248" s="2" t="s">
        <v>1444</v>
      </c>
    </row>
    <row r="249" customFormat="false" ht="35.05" hidden="false" customHeight="false" outlineLevel="0" collapsed="false">
      <c r="A249" s="2" t="s">
        <v>1445</v>
      </c>
      <c r="B249" s="2" t="s">
        <v>1446</v>
      </c>
      <c r="C249" s="2" t="s">
        <v>163</v>
      </c>
      <c r="D249" s="2"/>
      <c r="E249" s="2" t="s">
        <v>1280</v>
      </c>
      <c r="F249" s="2" t="s">
        <v>150</v>
      </c>
      <c r="G249" s="2" t="s">
        <v>150</v>
      </c>
      <c r="H249" s="2" t="s">
        <v>108</v>
      </c>
      <c r="I249" s="2" t="n">
        <v>2012</v>
      </c>
      <c r="J249" s="2"/>
      <c r="K249" s="2" t="n">
        <v>2012</v>
      </c>
      <c r="L249" s="2" t="s">
        <v>78</v>
      </c>
      <c r="M249" s="2" t="s">
        <v>1447</v>
      </c>
      <c r="N249" s="2" t="s">
        <v>195</v>
      </c>
      <c r="O249" s="2" t="s">
        <v>213</v>
      </c>
      <c r="P249" s="2" t="s">
        <v>145</v>
      </c>
      <c r="Q249" s="2"/>
      <c r="R249" s="2"/>
      <c r="S249" s="2" t="s">
        <v>166</v>
      </c>
      <c r="T249" s="2" t="s">
        <v>167</v>
      </c>
      <c r="U249" s="2" t="s">
        <v>1448</v>
      </c>
      <c r="V249" s="2" t="n">
        <v>2</v>
      </c>
      <c r="W249" s="2" t="n">
        <v>2</v>
      </c>
      <c r="X249" s="2" t="n">
        <v>0.0001</v>
      </c>
      <c r="Y249" s="2" t="n">
        <v>0</v>
      </c>
      <c r="Z249" s="2" t="n">
        <v>25.6041</v>
      </c>
      <c r="AA249" s="2" t="n">
        <v>-80.34921</v>
      </c>
      <c r="AB249" s="2" t="s">
        <v>510</v>
      </c>
      <c r="AC249" s="2" t="s">
        <v>1449</v>
      </c>
      <c r="AD249" s="2" t="s">
        <v>1450</v>
      </c>
    </row>
    <row r="250" customFormat="false" ht="23.85" hidden="false" customHeight="false" outlineLevel="0" collapsed="false">
      <c r="A250" s="2" t="s">
        <v>1451</v>
      </c>
      <c r="B250" s="2" t="s">
        <v>1452</v>
      </c>
      <c r="C250" s="2" t="s">
        <v>201</v>
      </c>
      <c r="D250" s="2"/>
      <c r="E250" s="2" t="s">
        <v>1280</v>
      </c>
      <c r="F250" s="2" t="s">
        <v>107</v>
      </c>
      <c r="G250" s="2" t="s">
        <v>107</v>
      </c>
      <c r="H250" s="2" t="s">
        <v>108</v>
      </c>
      <c r="I250" s="2" t="n">
        <v>2015</v>
      </c>
      <c r="J250" s="2"/>
      <c r="K250" s="2" t="n">
        <v>2015</v>
      </c>
      <c r="L250" s="2" t="s">
        <v>78</v>
      </c>
      <c r="M250" s="2" t="s">
        <v>1453</v>
      </c>
      <c r="N250" s="2" t="s">
        <v>195</v>
      </c>
      <c r="O250" s="2" t="s">
        <v>203</v>
      </c>
      <c r="P250" s="2" t="s">
        <v>145</v>
      </c>
      <c r="Q250" s="2"/>
      <c r="R250" s="2"/>
      <c r="S250" s="2" t="s">
        <v>166</v>
      </c>
      <c r="T250" s="2" t="s">
        <v>175</v>
      </c>
      <c r="U250" s="2" t="s">
        <v>1454</v>
      </c>
      <c r="V250" s="2" t="n">
        <v>1</v>
      </c>
      <c r="W250" s="2" t="n">
        <v>1</v>
      </c>
      <c r="X250" s="2" t="n">
        <v>0</v>
      </c>
      <c r="Y250" s="2" t="n">
        <v>0</v>
      </c>
      <c r="Z250" s="2" t="n">
        <v>25.47</v>
      </c>
      <c r="AA250" s="2" t="n">
        <v>-80.477</v>
      </c>
      <c r="AB250" s="2" t="s">
        <v>66</v>
      </c>
      <c r="AC250" s="2" t="s">
        <v>1455</v>
      </c>
      <c r="AD250" s="2"/>
    </row>
    <row r="251" customFormat="false" ht="46.25" hidden="false" customHeight="false" outlineLevel="0" collapsed="false">
      <c r="A251" s="2" t="s">
        <v>1456</v>
      </c>
      <c r="B251" s="2" t="s">
        <v>1457</v>
      </c>
      <c r="C251" s="2" t="s">
        <v>201</v>
      </c>
      <c r="D251" s="2"/>
      <c r="E251" s="2" t="s">
        <v>1280</v>
      </c>
      <c r="F251" s="2" t="s">
        <v>107</v>
      </c>
      <c r="G251" s="2" t="s">
        <v>107</v>
      </c>
      <c r="H251" s="2" t="s">
        <v>108</v>
      </c>
      <c r="I251" s="2" t="n">
        <v>2018</v>
      </c>
      <c r="J251" s="2"/>
      <c r="K251" s="2" t="n">
        <v>2018</v>
      </c>
      <c r="L251" s="2" t="s">
        <v>78</v>
      </c>
      <c r="M251" s="2" t="s">
        <v>1458</v>
      </c>
      <c r="N251" s="2" t="s">
        <v>195</v>
      </c>
      <c r="O251" s="2" t="s">
        <v>203</v>
      </c>
      <c r="P251" s="2" t="s">
        <v>145</v>
      </c>
      <c r="Q251" s="2"/>
      <c r="R251" s="2"/>
      <c r="S251" s="2" t="s">
        <v>166</v>
      </c>
      <c r="T251" s="2" t="s">
        <v>175</v>
      </c>
      <c r="U251" s="2" t="s">
        <v>1459</v>
      </c>
      <c r="V251" s="2" t="n">
        <v>1</v>
      </c>
      <c r="W251" s="2" t="n">
        <v>1</v>
      </c>
      <c r="X251" s="2" t="n">
        <v>0</v>
      </c>
      <c r="Y251" s="2" t="n">
        <v>0</v>
      </c>
      <c r="Z251" s="2" t="n">
        <v>25.475</v>
      </c>
      <c r="AA251" s="2" t="n">
        <v>-80.435</v>
      </c>
      <c r="AB251" s="2" t="s">
        <v>66</v>
      </c>
      <c r="AC251" s="2" t="s">
        <v>1460</v>
      </c>
      <c r="AD251" s="2"/>
    </row>
    <row r="252" customFormat="false" ht="46.25" hidden="false" customHeight="false" outlineLevel="0" collapsed="false">
      <c r="A252" s="2" t="s">
        <v>1461</v>
      </c>
      <c r="B252" s="2" t="s">
        <v>1462</v>
      </c>
      <c r="C252" s="2" t="s">
        <v>201</v>
      </c>
      <c r="D252" s="2"/>
      <c r="E252" s="2" t="s">
        <v>1280</v>
      </c>
      <c r="F252" s="2" t="s">
        <v>107</v>
      </c>
      <c r="G252" s="2" t="s">
        <v>107</v>
      </c>
      <c r="H252" s="2" t="s">
        <v>108</v>
      </c>
      <c r="I252" s="2" t="n">
        <v>2018</v>
      </c>
      <c r="J252" s="2"/>
      <c r="K252" s="2" t="n">
        <v>2018</v>
      </c>
      <c r="L252" s="2" t="s">
        <v>78</v>
      </c>
      <c r="M252" s="2" t="s">
        <v>1463</v>
      </c>
      <c r="N252" s="2" t="s">
        <v>195</v>
      </c>
      <c r="O252" s="2" t="s">
        <v>203</v>
      </c>
      <c r="P252" s="2" t="s">
        <v>145</v>
      </c>
      <c r="Q252" s="2"/>
      <c r="R252" s="2"/>
      <c r="S252" s="2" t="s">
        <v>166</v>
      </c>
      <c r="T252" s="2" t="s">
        <v>175</v>
      </c>
      <c r="U252" s="2" t="s">
        <v>1464</v>
      </c>
      <c r="V252" s="2" t="n">
        <v>2</v>
      </c>
      <c r="W252" s="2" t="n">
        <v>2</v>
      </c>
      <c r="X252" s="2" t="n">
        <v>0.0005</v>
      </c>
      <c r="Y252" s="2" t="n">
        <v>0</v>
      </c>
      <c r="Z252" s="2" t="n">
        <v>25.47</v>
      </c>
      <c r="AA252" s="2" t="n">
        <v>-80.477</v>
      </c>
      <c r="AB252" s="2" t="s">
        <v>66</v>
      </c>
      <c r="AC252" s="2" t="s">
        <v>1465</v>
      </c>
      <c r="AD252" s="2"/>
    </row>
    <row r="253" customFormat="false" ht="46.25" hidden="false" customHeight="false" outlineLevel="0" collapsed="false">
      <c r="A253" s="2" t="s">
        <v>1466</v>
      </c>
      <c r="B253" s="2" t="s">
        <v>1467</v>
      </c>
      <c r="C253" s="2" t="s">
        <v>870</v>
      </c>
      <c r="D253" s="2"/>
      <c r="E253" s="2" t="s">
        <v>1280</v>
      </c>
      <c r="F253" s="2" t="s">
        <v>107</v>
      </c>
      <c r="G253" s="2" t="s">
        <v>107</v>
      </c>
      <c r="H253" s="2" t="s">
        <v>108</v>
      </c>
      <c r="I253" s="2" t="n">
        <v>2021</v>
      </c>
      <c r="J253" s="2"/>
      <c r="K253" s="2" t="n">
        <v>2021</v>
      </c>
      <c r="L253" s="2" t="s">
        <v>78</v>
      </c>
      <c r="M253" s="2" t="s">
        <v>1468</v>
      </c>
      <c r="N253" s="2" t="s">
        <v>195</v>
      </c>
      <c r="O253" s="2" t="s">
        <v>213</v>
      </c>
      <c r="P253" s="2" t="s">
        <v>145</v>
      </c>
      <c r="Q253" s="2"/>
      <c r="R253" s="2"/>
      <c r="S253" s="2" t="s">
        <v>166</v>
      </c>
      <c r="T253" s="2" t="s">
        <v>167</v>
      </c>
      <c r="U253" s="2" t="s">
        <v>1469</v>
      </c>
      <c r="V253" s="2" t="n">
        <v>3</v>
      </c>
      <c r="W253" s="2" t="n">
        <v>3</v>
      </c>
      <c r="X253" s="2" t="n">
        <v>0.0051</v>
      </c>
      <c r="Y253" s="2" t="n">
        <v>0</v>
      </c>
      <c r="Z253" s="2" t="n">
        <v>25.46966</v>
      </c>
      <c r="AA253" s="2" t="n">
        <v>-80.47881</v>
      </c>
      <c r="AB253" s="2" t="s">
        <v>177</v>
      </c>
      <c r="AC253" s="2" t="s">
        <v>1470</v>
      </c>
      <c r="AD253" s="2" t="s">
        <v>1471</v>
      </c>
    </row>
    <row r="254" customFormat="false" ht="46.25" hidden="false" customHeight="false" outlineLevel="0" collapsed="false">
      <c r="A254" s="2" t="s">
        <v>1472</v>
      </c>
      <c r="B254" s="2" t="s">
        <v>1473</v>
      </c>
      <c r="C254" s="2" t="s">
        <v>870</v>
      </c>
      <c r="D254" s="2"/>
      <c r="E254" s="2" t="s">
        <v>1280</v>
      </c>
      <c r="F254" s="2" t="s">
        <v>107</v>
      </c>
      <c r="G254" s="2" t="s">
        <v>107</v>
      </c>
      <c r="H254" s="2" t="s">
        <v>108</v>
      </c>
      <c r="I254" s="2" t="n">
        <v>2022</v>
      </c>
      <c r="J254" s="2"/>
      <c r="K254" s="2" t="n">
        <v>2022</v>
      </c>
      <c r="L254" s="2" t="s">
        <v>78</v>
      </c>
      <c r="M254" s="2" t="s">
        <v>1474</v>
      </c>
      <c r="N254" s="2" t="s">
        <v>195</v>
      </c>
      <c r="O254" s="2" t="s">
        <v>196</v>
      </c>
      <c r="P254" s="2" t="s">
        <v>145</v>
      </c>
      <c r="Q254" s="2"/>
      <c r="R254" s="2"/>
      <c r="S254" s="2" t="s">
        <v>166</v>
      </c>
      <c r="T254" s="2" t="s">
        <v>167</v>
      </c>
      <c r="U254" s="2" t="s">
        <v>1475</v>
      </c>
      <c r="V254" s="2" t="n">
        <v>3</v>
      </c>
      <c r="W254" s="2" t="n">
        <v>3</v>
      </c>
      <c r="X254" s="2" t="n">
        <v>0.0071</v>
      </c>
      <c r="Y254" s="2" t="n">
        <v>0</v>
      </c>
      <c r="Z254" s="2" t="n">
        <v>25.47055</v>
      </c>
      <c r="AA254" s="2" t="n">
        <v>-80.47821</v>
      </c>
      <c r="AB254" s="2" t="s">
        <v>177</v>
      </c>
      <c r="AC254" s="2" t="s">
        <v>1476</v>
      </c>
      <c r="AD254" s="2" t="s">
        <v>1477</v>
      </c>
    </row>
    <row r="255" customFormat="false" ht="46.25" hidden="false" customHeight="false" outlineLevel="0" collapsed="false">
      <c r="A255" s="2" t="s">
        <v>1478</v>
      </c>
      <c r="B255" s="2" t="s">
        <v>1479</v>
      </c>
      <c r="C255" s="2" t="s">
        <v>201</v>
      </c>
      <c r="D255" s="2"/>
      <c r="E255" s="2" t="s">
        <v>1280</v>
      </c>
      <c r="F255" s="2" t="s">
        <v>156</v>
      </c>
      <c r="G255" s="2" t="s">
        <v>156</v>
      </c>
      <c r="H255" s="2" t="s">
        <v>108</v>
      </c>
      <c r="I255" s="2" t="n">
        <v>2023</v>
      </c>
      <c r="J255" s="2"/>
      <c r="K255" s="2" t="n">
        <v>2023</v>
      </c>
      <c r="L255" s="2" t="s">
        <v>78</v>
      </c>
      <c r="M255" s="2" t="s">
        <v>1480</v>
      </c>
      <c r="N255" s="2" t="s">
        <v>195</v>
      </c>
      <c r="O255" s="2" t="s">
        <v>203</v>
      </c>
      <c r="P255" s="2" t="s">
        <v>145</v>
      </c>
      <c r="Q255" s="2"/>
      <c r="R255" s="2"/>
      <c r="S255" s="2" t="s">
        <v>166</v>
      </c>
      <c r="T255" s="2" t="s">
        <v>175</v>
      </c>
      <c r="U255" s="2" t="s">
        <v>1481</v>
      </c>
      <c r="V255" s="2" t="n">
        <v>1</v>
      </c>
      <c r="W255" s="2" t="n">
        <v>1</v>
      </c>
      <c r="X255" s="2" t="n">
        <v>0</v>
      </c>
      <c r="Y255" s="2" t="n">
        <v>0</v>
      </c>
      <c r="Z255" s="2" t="n">
        <v>25.588</v>
      </c>
      <c r="AA255" s="2" t="n">
        <v>-80.358</v>
      </c>
      <c r="AB255" s="2" t="s">
        <v>66</v>
      </c>
      <c r="AC255" s="2" t="s">
        <v>1482</v>
      </c>
      <c r="AD255" s="2"/>
    </row>
    <row r="256" customFormat="false" ht="46.25" hidden="false" customHeight="false" outlineLevel="0" collapsed="false">
      <c r="A256" s="2" t="s">
        <v>1483</v>
      </c>
      <c r="B256" s="2" t="s">
        <v>1484</v>
      </c>
      <c r="C256" s="2" t="s">
        <v>870</v>
      </c>
      <c r="D256" s="2"/>
      <c r="E256" s="2" t="s">
        <v>1280</v>
      </c>
      <c r="F256" s="2" t="s">
        <v>150</v>
      </c>
      <c r="G256" s="2" t="s">
        <v>150</v>
      </c>
      <c r="H256" s="2" t="s">
        <v>108</v>
      </c>
      <c r="I256" s="2" t="n">
        <v>2024</v>
      </c>
      <c r="J256" s="2"/>
      <c r="K256" s="2" t="n">
        <v>2024</v>
      </c>
      <c r="L256" s="2" t="s">
        <v>78</v>
      </c>
      <c r="M256" s="2" t="s">
        <v>1485</v>
      </c>
      <c r="N256" s="2" t="s">
        <v>195</v>
      </c>
      <c r="O256" s="2" t="s">
        <v>79</v>
      </c>
      <c r="P256" s="2" t="s">
        <v>145</v>
      </c>
      <c r="Q256" s="2"/>
      <c r="R256" s="2"/>
      <c r="S256" s="2" t="s">
        <v>166</v>
      </c>
      <c r="T256" s="2" t="s">
        <v>175</v>
      </c>
      <c r="U256" s="2" t="s">
        <v>1486</v>
      </c>
      <c r="V256" s="2" t="n">
        <v>1</v>
      </c>
      <c r="W256" s="2" t="n">
        <v>1</v>
      </c>
      <c r="X256" s="2" t="n">
        <v>0</v>
      </c>
      <c r="Y256" s="2" t="n">
        <v>0</v>
      </c>
      <c r="Z256" s="2" t="n">
        <v>25.625</v>
      </c>
      <c r="AA256" s="2" t="n">
        <v>-80.323</v>
      </c>
      <c r="AB256" s="2" t="s">
        <v>66</v>
      </c>
      <c r="AC256" s="2" t="s">
        <v>1487</v>
      </c>
      <c r="AD256" s="2"/>
    </row>
    <row r="257" customFormat="false" ht="46.25" hidden="false" customHeight="false" outlineLevel="0" collapsed="false">
      <c r="A257" s="2" t="s">
        <v>1488</v>
      </c>
      <c r="B257" s="2" t="s">
        <v>1489</v>
      </c>
      <c r="C257" s="2" t="s">
        <v>647</v>
      </c>
      <c r="D257" s="2"/>
      <c r="E257" s="2" t="s">
        <v>1490</v>
      </c>
      <c r="F257" s="2" t="s">
        <v>60</v>
      </c>
      <c r="G257" s="2" t="s">
        <v>60</v>
      </c>
      <c r="H257" s="2" t="s">
        <v>63</v>
      </c>
      <c r="I257" s="2" t="n">
        <v>1836</v>
      </c>
      <c r="J257" s="2"/>
      <c r="K257" s="2" t="n">
        <v>1836</v>
      </c>
      <c r="L257" s="2" t="s">
        <v>78</v>
      </c>
      <c r="M257" s="2" t="s">
        <v>1491</v>
      </c>
      <c r="N257" s="2"/>
      <c r="O257" s="2" t="s">
        <v>79</v>
      </c>
      <c r="P257" s="2" t="s">
        <v>80</v>
      </c>
      <c r="Q257" s="2"/>
      <c r="R257" s="2" t="s">
        <v>81</v>
      </c>
      <c r="S257" s="2" t="s">
        <v>166</v>
      </c>
      <c r="T257" s="2" t="s">
        <v>175</v>
      </c>
      <c r="U257" s="2" t="s">
        <v>1492</v>
      </c>
      <c r="V257" s="2" t="n">
        <v>33</v>
      </c>
      <c r="W257" s="2" t="n">
        <v>32</v>
      </c>
      <c r="X257" s="2" t="n">
        <v>0.1447</v>
      </c>
      <c r="Y257" s="2" t="n">
        <v>0.0004</v>
      </c>
      <c r="Z257" s="2" t="n">
        <v>25.685</v>
      </c>
      <c r="AA257" s="2" t="n">
        <v>-80.21</v>
      </c>
      <c r="AB257" s="2" t="s">
        <v>246</v>
      </c>
      <c r="AC257" s="2" t="s">
        <v>1493</v>
      </c>
      <c r="AD257" s="2" t="s">
        <v>1494</v>
      </c>
    </row>
    <row r="258" customFormat="false" ht="35.05" hidden="false" customHeight="false" outlineLevel="0" collapsed="false">
      <c r="A258" s="2" t="s">
        <v>1495</v>
      </c>
      <c r="B258" s="2" t="s">
        <v>1496</v>
      </c>
      <c r="C258" s="2" t="s">
        <v>647</v>
      </c>
      <c r="D258" s="2"/>
      <c r="E258" s="2" t="s">
        <v>1490</v>
      </c>
      <c r="F258" s="2" t="s">
        <v>60</v>
      </c>
      <c r="G258" s="2" t="s">
        <v>60</v>
      </c>
      <c r="H258" s="2" t="s">
        <v>63</v>
      </c>
      <c r="I258" s="2" t="n">
        <v>1960</v>
      </c>
      <c r="J258" s="2"/>
      <c r="K258" s="2" t="n">
        <v>1960</v>
      </c>
      <c r="L258" s="2" t="s">
        <v>78</v>
      </c>
      <c r="M258" s="2" t="s">
        <v>1497</v>
      </c>
      <c r="N258" s="2"/>
      <c r="O258" s="2" t="s">
        <v>79</v>
      </c>
      <c r="P258" s="2" t="s">
        <v>80</v>
      </c>
      <c r="Q258" s="2"/>
      <c r="R258" s="2" t="s">
        <v>81</v>
      </c>
      <c r="S258" s="2" t="s">
        <v>166</v>
      </c>
      <c r="T258" s="2" t="s">
        <v>175</v>
      </c>
      <c r="U258" s="2" t="s">
        <v>1498</v>
      </c>
      <c r="V258" s="2" t="n">
        <v>5</v>
      </c>
      <c r="W258" s="2" t="n">
        <v>3</v>
      </c>
      <c r="X258" s="2" t="n">
        <v>0.0106</v>
      </c>
      <c r="Y258" s="2" t="n">
        <v>0.0005</v>
      </c>
      <c r="Z258" s="2" t="n">
        <v>25.685</v>
      </c>
      <c r="AA258" s="2" t="n">
        <v>-80.21</v>
      </c>
      <c r="AB258" s="2" t="s">
        <v>246</v>
      </c>
      <c r="AC258" s="2" t="s">
        <v>1499</v>
      </c>
      <c r="AD258" s="2" t="s">
        <v>1500</v>
      </c>
    </row>
    <row r="259" customFormat="false" ht="46.25" hidden="false" customHeight="false" outlineLevel="0" collapsed="false">
      <c r="A259" s="2" t="s">
        <v>1501</v>
      </c>
      <c r="B259" s="2" t="s">
        <v>1502</v>
      </c>
      <c r="C259" s="2" t="s">
        <v>233</v>
      </c>
      <c r="D259" s="2"/>
      <c r="E259" s="2" t="s">
        <v>1490</v>
      </c>
      <c r="F259" s="2" t="s">
        <v>70</v>
      </c>
      <c r="G259" s="2" t="s">
        <v>69</v>
      </c>
      <c r="H259" s="2" t="s">
        <v>71</v>
      </c>
      <c r="I259" s="2" t="n">
        <v>1975</v>
      </c>
      <c r="J259" s="2"/>
      <c r="K259" s="2" t="n">
        <v>1975</v>
      </c>
      <c r="L259" s="2" t="s">
        <v>78</v>
      </c>
      <c r="M259" s="2" t="s">
        <v>1503</v>
      </c>
      <c r="N259" s="2"/>
      <c r="O259" s="2" t="s">
        <v>79</v>
      </c>
      <c r="P259" s="2" t="s">
        <v>80</v>
      </c>
      <c r="Q259" s="2"/>
      <c r="R259" s="2"/>
      <c r="S259" s="2" t="s">
        <v>166</v>
      </c>
      <c r="T259" s="2" t="s">
        <v>167</v>
      </c>
      <c r="U259" s="2" t="s">
        <v>1504</v>
      </c>
      <c r="V259" s="2" t="n">
        <v>3</v>
      </c>
      <c r="W259" s="2" t="n">
        <v>3</v>
      </c>
      <c r="X259" s="2" t="n">
        <v>0</v>
      </c>
      <c r="Y259" s="2" t="n">
        <v>0</v>
      </c>
      <c r="Z259" s="2" t="n">
        <v>25.615</v>
      </c>
      <c r="AA259" s="2" t="n">
        <v>-80.235</v>
      </c>
      <c r="AB259" s="2" t="s">
        <v>229</v>
      </c>
      <c r="AC259" s="2" t="s">
        <v>1505</v>
      </c>
      <c r="AD259" s="2"/>
    </row>
    <row r="260" customFormat="false" ht="35.05" hidden="false" customHeight="false" outlineLevel="0" collapsed="false">
      <c r="A260" s="2" t="s">
        <v>1506</v>
      </c>
      <c r="B260" s="2" t="s">
        <v>1507</v>
      </c>
      <c r="C260" s="2" t="s">
        <v>647</v>
      </c>
      <c r="D260" s="2"/>
      <c r="E260" s="2" t="s">
        <v>1490</v>
      </c>
      <c r="F260" s="2" t="s">
        <v>60</v>
      </c>
      <c r="G260" s="2" t="s">
        <v>60</v>
      </c>
      <c r="H260" s="2" t="s">
        <v>63</v>
      </c>
      <c r="I260" s="2" t="n">
        <v>1985</v>
      </c>
      <c r="J260" s="2"/>
      <c r="K260" s="2" t="n">
        <v>1985</v>
      </c>
      <c r="L260" s="2" t="s">
        <v>78</v>
      </c>
      <c r="M260" s="2" t="s">
        <v>1508</v>
      </c>
      <c r="N260" s="2"/>
      <c r="O260" s="2" t="s">
        <v>79</v>
      </c>
      <c r="P260" s="2" t="s">
        <v>80</v>
      </c>
      <c r="Q260" s="2"/>
      <c r="R260" s="2"/>
      <c r="S260" s="2" t="s">
        <v>166</v>
      </c>
      <c r="T260" s="2" t="s">
        <v>167</v>
      </c>
      <c r="U260" s="2" t="s">
        <v>1509</v>
      </c>
      <c r="V260" s="2" t="n">
        <v>1</v>
      </c>
      <c r="W260" s="2" t="n">
        <v>1</v>
      </c>
      <c r="X260" s="2" t="n">
        <v>0</v>
      </c>
      <c r="Y260" s="2" t="n">
        <v>0</v>
      </c>
      <c r="Z260" s="2" t="n">
        <v>25.685</v>
      </c>
      <c r="AA260" s="2" t="n">
        <v>-80.21</v>
      </c>
      <c r="AB260" s="2" t="s">
        <v>246</v>
      </c>
      <c r="AC260" s="2" t="s">
        <v>1510</v>
      </c>
      <c r="AD260" s="2"/>
    </row>
    <row r="261" customFormat="false" ht="23.85" hidden="false" customHeight="false" outlineLevel="0" collapsed="false">
      <c r="A261" s="2" t="s">
        <v>1511</v>
      </c>
      <c r="B261" s="2" t="s">
        <v>1512</v>
      </c>
      <c r="C261" s="2" t="s">
        <v>302</v>
      </c>
      <c r="D261" s="2" t="s">
        <v>303</v>
      </c>
      <c r="E261" s="2" t="s">
        <v>1490</v>
      </c>
      <c r="F261" s="2" t="s">
        <v>60</v>
      </c>
      <c r="G261" s="2" t="s">
        <v>60</v>
      </c>
      <c r="H261" s="2" t="s">
        <v>63</v>
      </c>
      <c r="I261" s="2" t="n">
        <v>1992</v>
      </c>
      <c r="J261" s="2" t="n">
        <v>2008</v>
      </c>
      <c r="K261" s="2" t="n">
        <v>1992</v>
      </c>
      <c r="L261" s="2" t="s">
        <v>305</v>
      </c>
      <c r="M261" s="2" t="s">
        <v>1513</v>
      </c>
      <c r="N261" s="2"/>
      <c r="O261" s="2" t="s">
        <v>203</v>
      </c>
      <c r="P261" s="2" t="s">
        <v>145</v>
      </c>
      <c r="Q261" s="2"/>
      <c r="R261" s="2"/>
      <c r="S261" s="2" t="s">
        <v>166</v>
      </c>
      <c r="T261" s="2" t="s">
        <v>167</v>
      </c>
      <c r="U261" s="2" t="s">
        <v>1514</v>
      </c>
      <c r="V261" s="2" t="n">
        <v>1</v>
      </c>
      <c r="W261" s="2" t="n">
        <v>1</v>
      </c>
      <c r="X261" s="2" t="n">
        <v>0</v>
      </c>
      <c r="Y261" s="2" t="n">
        <v>0</v>
      </c>
      <c r="Z261" s="2" t="n">
        <v>25.685</v>
      </c>
      <c r="AA261" s="2" t="n">
        <v>-80.21</v>
      </c>
      <c r="AB261" s="2" t="s">
        <v>878</v>
      </c>
      <c r="AC261" s="2" t="s">
        <v>1515</v>
      </c>
      <c r="AD261" s="2"/>
    </row>
    <row r="262" customFormat="false" ht="46.25" hidden="false" customHeight="false" outlineLevel="0" collapsed="false">
      <c r="A262" s="2" t="s">
        <v>1516</v>
      </c>
      <c r="B262" s="2" t="s">
        <v>1517</v>
      </c>
      <c r="C262" s="2" t="s">
        <v>682</v>
      </c>
      <c r="D262" s="2"/>
      <c r="E262" s="2" t="s">
        <v>1490</v>
      </c>
      <c r="F262" s="2" t="s">
        <v>70</v>
      </c>
      <c r="G262" s="2" t="s">
        <v>69</v>
      </c>
      <c r="H262" s="2" t="s">
        <v>71</v>
      </c>
      <c r="I262" s="2" t="n">
        <v>1992</v>
      </c>
      <c r="J262" s="2"/>
      <c r="K262" s="2" t="n">
        <v>1992</v>
      </c>
      <c r="L262" s="2" t="s">
        <v>78</v>
      </c>
      <c r="M262" s="2" t="s">
        <v>1518</v>
      </c>
      <c r="N262" s="2" t="s">
        <v>269</v>
      </c>
      <c r="O262" s="2" t="s">
        <v>1519</v>
      </c>
      <c r="P262" s="2" t="s">
        <v>271</v>
      </c>
      <c r="Q262" s="2" t="s">
        <v>81</v>
      </c>
      <c r="R262" s="2"/>
      <c r="S262" s="2" t="s">
        <v>166</v>
      </c>
      <c r="T262" s="2" t="s">
        <v>167</v>
      </c>
      <c r="U262" s="2" t="s">
        <v>1520</v>
      </c>
      <c r="V262" s="2" t="n">
        <v>1</v>
      </c>
      <c r="W262" s="2" t="n">
        <v>1</v>
      </c>
      <c r="X262" s="2" t="n">
        <v>0</v>
      </c>
      <c r="Y262" s="2" t="n">
        <v>0</v>
      </c>
      <c r="Z262" s="2" t="n">
        <v>25.615</v>
      </c>
      <c r="AA262" s="2" t="n">
        <v>-80.235</v>
      </c>
      <c r="AB262" s="2" t="s">
        <v>229</v>
      </c>
      <c r="AC262" s="2" t="s">
        <v>1521</v>
      </c>
      <c r="AD262" s="2" t="s">
        <v>1522</v>
      </c>
    </row>
    <row r="263" customFormat="false" ht="57.45" hidden="false" customHeight="false" outlineLevel="0" collapsed="false">
      <c r="A263" s="2" t="s">
        <v>1523</v>
      </c>
      <c r="B263" s="2" t="s">
        <v>1524</v>
      </c>
      <c r="C263" s="2" t="s">
        <v>233</v>
      </c>
      <c r="D263" s="2"/>
      <c r="E263" s="2" t="s">
        <v>1490</v>
      </c>
      <c r="F263" s="2" t="s">
        <v>134</v>
      </c>
      <c r="G263" s="2" t="s">
        <v>134</v>
      </c>
      <c r="H263" s="2" t="s">
        <v>87</v>
      </c>
      <c r="I263" s="2" t="n">
        <v>1992</v>
      </c>
      <c r="J263" s="2" t="n">
        <v>1992</v>
      </c>
      <c r="K263" s="2" t="n">
        <v>1992</v>
      </c>
      <c r="L263" s="2" t="s">
        <v>78</v>
      </c>
      <c r="M263" s="2" t="s">
        <v>1525</v>
      </c>
      <c r="N263" s="2" t="s">
        <v>269</v>
      </c>
      <c r="O263" s="2" t="s">
        <v>1519</v>
      </c>
      <c r="P263" s="2" t="s">
        <v>271</v>
      </c>
      <c r="Q263" s="2" t="s">
        <v>81</v>
      </c>
      <c r="R263" s="2"/>
      <c r="S263" s="2" t="s">
        <v>166</v>
      </c>
      <c r="T263" s="2" t="s">
        <v>167</v>
      </c>
      <c r="U263" s="2" t="s">
        <v>1526</v>
      </c>
      <c r="V263" s="2" t="n">
        <v>1</v>
      </c>
      <c r="W263" s="2" t="n">
        <v>1</v>
      </c>
      <c r="X263" s="2" t="n">
        <v>0</v>
      </c>
      <c r="Y263" s="2" t="n">
        <v>0</v>
      </c>
      <c r="Z263" s="2" t="n">
        <v>25.592</v>
      </c>
      <c r="AA263" s="2" t="n">
        <v>-80.382</v>
      </c>
      <c r="AB263" s="2" t="s">
        <v>66</v>
      </c>
      <c r="AC263" s="2" t="s">
        <v>1527</v>
      </c>
      <c r="AD263" s="2"/>
    </row>
    <row r="264" customFormat="false" ht="23.85" hidden="false" customHeight="false" outlineLevel="0" collapsed="false">
      <c r="A264" s="2" t="s">
        <v>1528</v>
      </c>
      <c r="B264" s="2" t="s">
        <v>1529</v>
      </c>
      <c r="C264" s="2" t="s">
        <v>861</v>
      </c>
      <c r="D264" s="2"/>
      <c r="E264" s="2" t="s">
        <v>1490</v>
      </c>
      <c r="F264" s="2" t="s">
        <v>60</v>
      </c>
      <c r="G264" s="2" t="s">
        <v>60</v>
      </c>
      <c r="H264" s="2" t="s">
        <v>63</v>
      </c>
      <c r="I264" s="2" t="n">
        <v>1994</v>
      </c>
      <c r="J264" s="2"/>
      <c r="K264" s="2" t="n">
        <v>1994</v>
      </c>
      <c r="L264" s="2" t="s">
        <v>78</v>
      </c>
      <c r="M264" s="2" t="s">
        <v>1530</v>
      </c>
      <c r="N264" s="2"/>
      <c r="O264" s="2" t="s">
        <v>79</v>
      </c>
      <c r="P264" s="2" t="s">
        <v>145</v>
      </c>
      <c r="Q264" s="2"/>
      <c r="R264" s="2"/>
      <c r="S264" s="2" t="s">
        <v>166</v>
      </c>
      <c r="T264" s="2" t="s">
        <v>167</v>
      </c>
      <c r="U264" s="2" t="s">
        <v>1531</v>
      </c>
      <c r="V264" s="2" t="n">
        <v>1</v>
      </c>
      <c r="W264" s="2" t="n">
        <v>1</v>
      </c>
      <c r="X264" s="2" t="n">
        <v>0</v>
      </c>
      <c r="Y264" s="2" t="n">
        <v>0</v>
      </c>
      <c r="Z264" s="2" t="n">
        <v>25.685</v>
      </c>
      <c r="AA264" s="2" t="n">
        <v>-80.21</v>
      </c>
      <c r="AB264" s="2" t="s">
        <v>878</v>
      </c>
      <c r="AC264" s="2" t="s">
        <v>1532</v>
      </c>
      <c r="AD264" s="2"/>
    </row>
    <row r="265" customFormat="false" ht="57.45" hidden="false" customHeight="false" outlineLevel="0" collapsed="false">
      <c r="A265" s="2" t="s">
        <v>1533</v>
      </c>
      <c r="B265" s="2" t="s">
        <v>1534</v>
      </c>
      <c r="C265" s="2" t="s">
        <v>233</v>
      </c>
      <c r="D265" s="2"/>
      <c r="E265" s="2" t="s">
        <v>1490</v>
      </c>
      <c r="F265" s="2" t="s">
        <v>124</v>
      </c>
      <c r="G265" s="2" t="s">
        <v>124</v>
      </c>
      <c r="H265" s="2" t="s">
        <v>87</v>
      </c>
      <c r="I265" s="2" t="n">
        <v>1994</v>
      </c>
      <c r="J265" s="2" t="n">
        <v>2001</v>
      </c>
      <c r="K265" s="2" t="n">
        <v>1994</v>
      </c>
      <c r="L265" s="2" t="s">
        <v>78</v>
      </c>
      <c r="M265" s="2" t="s">
        <v>1535</v>
      </c>
      <c r="N265" s="2" t="s">
        <v>269</v>
      </c>
      <c r="O265" s="2" t="s">
        <v>1536</v>
      </c>
      <c r="P265" s="2" t="s">
        <v>271</v>
      </c>
      <c r="Q265" s="2" t="s">
        <v>81</v>
      </c>
      <c r="R265" s="2"/>
      <c r="S265" s="2" t="s">
        <v>166</v>
      </c>
      <c r="T265" s="2" t="s">
        <v>167</v>
      </c>
      <c r="U265" s="2" t="s">
        <v>1537</v>
      </c>
      <c r="V265" s="2" t="n">
        <v>3</v>
      </c>
      <c r="W265" s="2" t="n">
        <v>3</v>
      </c>
      <c r="X265" s="2" t="n">
        <v>0.0034</v>
      </c>
      <c r="Y265" s="2" t="n">
        <v>0</v>
      </c>
      <c r="Z265" s="2" t="n">
        <v>25.488</v>
      </c>
      <c r="AA265" s="2" t="n">
        <v>-80.383</v>
      </c>
      <c r="AB265" s="2" t="s">
        <v>66</v>
      </c>
      <c r="AC265" s="2" t="s">
        <v>1538</v>
      </c>
      <c r="AD265" s="2"/>
    </row>
    <row r="266" customFormat="false" ht="35.05" hidden="false" customHeight="false" outlineLevel="0" collapsed="false">
      <c r="A266" s="2" t="s">
        <v>1539</v>
      </c>
      <c r="B266" s="2" t="s">
        <v>1540</v>
      </c>
      <c r="C266" s="2" t="s">
        <v>647</v>
      </c>
      <c r="D266" s="2"/>
      <c r="E266" s="2" t="s">
        <v>1490</v>
      </c>
      <c r="F266" s="2" t="s">
        <v>114</v>
      </c>
      <c r="G266" s="2" t="s">
        <v>114</v>
      </c>
      <c r="H266" s="2" t="s">
        <v>108</v>
      </c>
      <c r="I266" s="2" t="n">
        <v>1995</v>
      </c>
      <c r="J266" s="2"/>
      <c r="K266" s="2" t="n">
        <v>1995</v>
      </c>
      <c r="L266" s="2" t="s">
        <v>78</v>
      </c>
      <c r="M266" s="2" t="s">
        <v>1541</v>
      </c>
      <c r="N266" s="2"/>
      <c r="O266" s="2" t="s">
        <v>79</v>
      </c>
      <c r="P266" s="2" t="s">
        <v>145</v>
      </c>
      <c r="Q266" s="2"/>
      <c r="R266" s="2"/>
      <c r="S266" s="2" t="s">
        <v>166</v>
      </c>
      <c r="T266" s="2" t="s">
        <v>167</v>
      </c>
      <c r="U266" s="2" t="s">
        <v>1542</v>
      </c>
      <c r="V266" s="2" t="n">
        <v>1</v>
      </c>
      <c r="W266" s="2" t="n">
        <v>1</v>
      </c>
      <c r="X266" s="2" t="n">
        <v>0</v>
      </c>
      <c r="Y266" s="2" t="n">
        <v>0</v>
      </c>
      <c r="Z266" s="2" t="n">
        <v>25.448</v>
      </c>
      <c r="AA266" s="2" t="n">
        <v>-80.483</v>
      </c>
      <c r="AB266" s="2" t="s">
        <v>66</v>
      </c>
      <c r="AC266" s="2" t="s">
        <v>1543</v>
      </c>
      <c r="AD266" s="2"/>
    </row>
    <row r="267" customFormat="false" ht="46.25" hidden="false" customHeight="false" outlineLevel="0" collapsed="false">
      <c r="A267" s="2" t="s">
        <v>1544</v>
      </c>
      <c r="B267" s="2" t="s">
        <v>1545</v>
      </c>
      <c r="C267" s="2" t="s">
        <v>233</v>
      </c>
      <c r="D267" s="2"/>
      <c r="E267" s="2" t="s">
        <v>1490</v>
      </c>
      <c r="F267" s="2" t="s">
        <v>107</v>
      </c>
      <c r="G267" s="2" t="s">
        <v>107</v>
      </c>
      <c r="H267" s="2" t="s">
        <v>108</v>
      </c>
      <c r="I267" s="2" t="n">
        <v>2002</v>
      </c>
      <c r="J267" s="2" t="n">
        <v>2003</v>
      </c>
      <c r="K267" s="2" t="n">
        <v>2002</v>
      </c>
      <c r="L267" s="2" t="s">
        <v>78</v>
      </c>
      <c r="M267" s="2" t="s">
        <v>1546</v>
      </c>
      <c r="N267" s="2"/>
      <c r="O267" s="2" t="s">
        <v>1547</v>
      </c>
      <c r="P267" s="2" t="s">
        <v>145</v>
      </c>
      <c r="Q267" s="2"/>
      <c r="R267" s="2"/>
      <c r="S267" s="2" t="s">
        <v>166</v>
      </c>
      <c r="T267" s="2" t="s">
        <v>175</v>
      </c>
      <c r="U267" s="2" t="s">
        <v>1548</v>
      </c>
      <c r="V267" s="2" t="n">
        <v>2</v>
      </c>
      <c r="W267" s="2" t="n">
        <v>2</v>
      </c>
      <c r="X267" s="2" t="n">
        <v>0.0028</v>
      </c>
      <c r="Y267" s="2" t="n">
        <v>0</v>
      </c>
      <c r="Z267" s="2" t="n">
        <v>25.47</v>
      </c>
      <c r="AA267" s="2" t="n">
        <v>-80.477</v>
      </c>
      <c r="AB267" s="2" t="s">
        <v>66</v>
      </c>
      <c r="AC267" s="2" t="s">
        <v>1549</v>
      </c>
      <c r="AD267" s="2"/>
    </row>
    <row r="268" customFormat="false" ht="46.25" hidden="false" customHeight="false" outlineLevel="0" collapsed="false">
      <c r="A268" s="2" t="s">
        <v>1550</v>
      </c>
      <c r="B268" s="2" t="s">
        <v>1551</v>
      </c>
      <c r="C268" s="2" t="s">
        <v>233</v>
      </c>
      <c r="D268" s="2"/>
      <c r="E268" s="2" t="s">
        <v>1490</v>
      </c>
      <c r="F268" s="2" t="s">
        <v>156</v>
      </c>
      <c r="G268" s="2" t="s">
        <v>156</v>
      </c>
      <c r="H268" s="2" t="s">
        <v>108</v>
      </c>
      <c r="I268" s="2" t="n">
        <v>2002</v>
      </c>
      <c r="J268" s="2" t="n">
        <v>2004</v>
      </c>
      <c r="K268" s="2" t="n">
        <v>2002</v>
      </c>
      <c r="L268" s="2" t="s">
        <v>78</v>
      </c>
      <c r="M268" s="2" t="s">
        <v>1552</v>
      </c>
      <c r="N268" s="2"/>
      <c r="O268" s="2" t="s">
        <v>1553</v>
      </c>
      <c r="P268" s="2" t="s">
        <v>145</v>
      </c>
      <c r="Q268" s="2"/>
      <c r="R268" s="2"/>
      <c r="S268" s="2" t="s">
        <v>166</v>
      </c>
      <c r="T268" s="2" t="s">
        <v>167</v>
      </c>
      <c r="U268" s="2" t="s">
        <v>1554</v>
      </c>
      <c r="V268" s="2" t="n">
        <v>2</v>
      </c>
      <c r="W268" s="2" t="n">
        <v>2</v>
      </c>
      <c r="X268" s="2" t="n">
        <v>0.0031</v>
      </c>
      <c r="Y268" s="2" t="n">
        <v>0</v>
      </c>
      <c r="Z268" s="2" t="n">
        <v>25.57</v>
      </c>
      <c r="AA268" s="2" t="n">
        <v>-80.34</v>
      </c>
      <c r="AB268" s="2" t="s">
        <v>66</v>
      </c>
      <c r="AC268" s="2" t="s">
        <v>1555</v>
      </c>
      <c r="AD268" s="2"/>
    </row>
    <row r="269" customFormat="false" ht="46.25" hidden="false" customHeight="false" outlineLevel="0" collapsed="false">
      <c r="A269" s="2" t="s">
        <v>1556</v>
      </c>
      <c r="B269" s="2" t="s">
        <v>1557</v>
      </c>
      <c r="C269" s="2" t="s">
        <v>233</v>
      </c>
      <c r="D269" s="2"/>
      <c r="E269" s="2" t="s">
        <v>1490</v>
      </c>
      <c r="F269" s="2" t="s">
        <v>70</v>
      </c>
      <c r="G269" s="2" t="s">
        <v>69</v>
      </c>
      <c r="H269" s="2" t="s">
        <v>71</v>
      </c>
      <c r="I269" s="2" t="n">
        <v>2003</v>
      </c>
      <c r="J269" s="2" t="n">
        <v>2008</v>
      </c>
      <c r="K269" s="2" t="n">
        <v>2003</v>
      </c>
      <c r="L269" s="2" t="s">
        <v>78</v>
      </c>
      <c r="M269" s="2" t="s">
        <v>1558</v>
      </c>
      <c r="N269" s="2"/>
      <c r="O269" s="2" t="s">
        <v>1559</v>
      </c>
      <c r="P269" s="2" t="s">
        <v>145</v>
      </c>
      <c r="Q269" s="2"/>
      <c r="R269" s="2"/>
      <c r="S269" s="2" t="s">
        <v>166</v>
      </c>
      <c r="T269" s="2" t="s">
        <v>167</v>
      </c>
      <c r="U269" s="2" t="s">
        <v>1560</v>
      </c>
      <c r="V269" s="2" t="n">
        <v>2</v>
      </c>
      <c r="W269" s="2" t="n">
        <v>2</v>
      </c>
      <c r="X269" s="2" t="n">
        <v>0</v>
      </c>
      <c r="Y269" s="2" t="n">
        <v>0</v>
      </c>
      <c r="Z269" s="2" t="n">
        <v>25.615</v>
      </c>
      <c r="AA269" s="2" t="n">
        <v>-80.235</v>
      </c>
      <c r="AB269" s="2" t="s">
        <v>229</v>
      </c>
      <c r="AC269" s="2" t="s">
        <v>1561</v>
      </c>
      <c r="AD269" s="2"/>
    </row>
    <row r="270" customFormat="false" ht="46.25" hidden="false" customHeight="false" outlineLevel="0" collapsed="false">
      <c r="A270" s="2" t="s">
        <v>1562</v>
      </c>
      <c r="B270" s="2" t="s">
        <v>1563</v>
      </c>
      <c r="C270" s="2" t="s">
        <v>233</v>
      </c>
      <c r="D270" s="2"/>
      <c r="E270" s="2" t="s">
        <v>1490</v>
      </c>
      <c r="F270" s="2" t="s">
        <v>124</v>
      </c>
      <c r="G270" s="2" t="s">
        <v>124</v>
      </c>
      <c r="H270" s="2" t="s">
        <v>87</v>
      </c>
      <c r="I270" s="2" t="n">
        <v>2005</v>
      </c>
      <c r="J270" s="2" t="n">
        <v>2020</v>
      </c>
      <c r="K270" s="2" t="n">
        <v>2005</v>
      </c>
      <c r="L270" s="2" t="s">
        <v>78</v>
      </c>
      <c r="M270" s="2" t="s">
        <v>1564</v>
      </c>
      <c r="N270" s="2"/>
      <c r="O270" s="2" t="s">
        <v>1565</v>
      </c>
      <c r="P270" s="2" t="s">
        <v>145</v>
      </c>
      <c r="Q270" s="2"/>
      <c r="R270" s="2"/>
      <c r="S270" s="2" t="s">
        <v>166</v>
      </c>
      <c r="T270" s="2" t="s">
        <v>167</v>
      </c>
      <c r="U270" s="2" t="s">
        <v>1566</v>
      </c>
      <c r="V270" s="2" t="n">
        <v>3</v>
      </c>
      <c r="W270" s="2" t="n">
        <v>3</v>
      </c>
      <c r="X270" s="2" t="n">
        <v>0.004</v>
      </c>
      <c r="Y270" s="2" t="n">
        <v>0</v>
      </c>
      <c r="Z270" s="2" t="n">
        <v>25.488</v>
      </c>
      <c r="AA270" s="2" t="n">
        <v>-80.383</v>
      </c>
      <c r="AB270" s="2" t="s">
        <v>66</v>
      </c>
      <c r="AC270" s="2" t="s">
        <v>1567</v>
      </c>
      <c r="AD270" s="2"/>
    </row>
    <row r="271" customFormat="false" ht="35.05" hidden="false" customHeight="false" outlineLevel="0" collapsed="false">
      <c r="A271" s="2" t="s">
        <v>1568</v>
      </c>
      <c r="B271" s="2" t="s">
        <v>1569</v>
      </c>
      <c r="C271" s="2" t="s">
        <v>647</v>
      </c>
      <c r="D271" s="2"/>
      <c r="E271" s="2" t="s">
        <v>1490</v>
      </c>
      <c r="F271" s="2" t="s">
        <v>144</v>
      </c>
      <c r="G271" s="2" t="s">
        <v>144</v>
      </c>
      <c r="H271" s="2" t="s">
        <v>87</v>
      </c>
      <c r="I271" s="2" t="n">
        <v>2005</v>
      </c>
      <c r="J271" s="2"/>
      <c r="K271" s="2" t="n">
        <v>2005</v>
      </c>
      <c r="L271" s="2" t="s">
        <v>78</v>
      </c>
      <c r="M271" s="2" t="s">
        <v>1570</v>
      </c>
      <c r="N271" s="2"/>
      <c r="O271" s="2" t="s">
        <v>79</v>
      </c>
      <c r="P271" s="2" t="s">
        <v>145</v>
      </c>
      <c r="Q271" s="2"/>
      <c r="R271" s="2"/>
      <c r="S271" s="2" t="s">
        <v>166</v>
      </c>
      <c r="T271" s="2" t="s">
        <v>167</v>
      </c>
      <c r="U271" s="2" t="s">
        <v>1571</v>
      </c>
      <c r="V271" s="2" t="n">
        <v>1</v>
      </c>
      <c r="W271" s="2" t="n">
        <v>1</v>
      </c>
      <c r="X271" s="2" t="n">
        <v>0</v>
      </c>
      <c r="Y271" s="2" t="n">
        <v>0</v>
      </c>
      <c r="Z271" s="2" t="n">
        <v>25.606</v>
      </c>
      <c r="AA271" s="2" t="n">
        <v>-80.362</v>
      </c>
      <c r="AB271" s="2" t="s">
        <v>66</v>
      </c>
      <c r="AC271" s="2" t="s">
        <v>1572</v>
      </c>
      <c r="AD271" s="2"/>
    </row>
    <row r="272" customFormat="false" ht="35.05" hidden="false" customHeight="false" outlineLevel="0" collapsed="false">
      <c r="A272" s="2" t="s">
        <v>1573</v>
      </c>
      <c r="B272" s="2" t="s">
        <v>1574</v>
      </c>
      <c r="C272" s="2" t="s">
        <v>233</v>
      </c>
      <c r="D272" s="2"/>
      <c r="E272" s="2" t="s">
        <v>1490</v>
      </c>
      <c r="F272" s="2" t="s">
        <v>156</v>
      </c>
      <c r="G272" s="2" t="s">
        <v>156</v>
      </c>
      <c r="H272" s="2" t="s">
        <v>108</v>
      </c>
      <c r="I272" s="2" t="n">
        <v>2008</v>
      </c>
      <c r="J272" s="2"/>
      <c r="K272" s="2" t="n">
        <v>2008</v>
      </c>
      <c r="L272" s="2" t="s">
        <v>78</v>
      </c>
      <c r="M272" s="2" t="s">
        <v>1575</v>
      </c>
      <c r="N272" s="2"/>
      <c r="O272" s="2" t="s">
        <v>79</v>
      </c>
      <c r="P272" s="2" t="s">
        <v>145</v>
      </c>
      <c r="Q272" s="2"/>
      <c r="R272" s="2"/>
      <c r="S272" s="2" t="s">
        <v>166</v>
      </c>
      <c r="T272" s="2" t="s">
        <v>167</v>
      </c>
      <c r="U272" s="2" t="s">
        <v>1576</v>
      </c>
      <c r="V272" s="2" t="n">
        <v>2</v>
      </c>
      <c r="W272" s="2" t="n">
        <v>2</v>
      </c>
      <c r="X272" s="2" t="n">
        <v>0.0001</v>
      </c>
      <c r="Y272" s="2" t="n">
        <v>0</v>
      </c>
      <c r="Z272" s="2" t="n">
        <v>25.58</v>
      </c>
      <c r="AA272" s="2" t="n">
        <v>-80.35</v>
      </c>
      <c r="AB272" s="2" t="s">
        <v>66</v>
      </c>
      <c r="AC272" s="2" t="s">
        <v>1577</v>
      </c>
      <c r="AD272" s="2"/>
    </row>
    <row r="273" customFormat="false" ht="46.25" hidden="false" customHeight="false" outlineLevel="0" collapsed="false">
      <c r="A273" s="2" t="s">
        <v>1578</v>
      </c>
      <c r="B273" s="2" t="s">
        <v>1579</v>
      </c>
      <c r="C273" s="2" t="s">
        <v>233</v>
      </c>
      <c r="D273" s="2"/>
      <c r="E273" s="2" t="s">
        <v>1490</v>
      </c>
      <c r="F273" s="2" t="s">
        <v>70</v>
      </c>
      <c r="G273" s="2" t="s">
        <v>69</v>
      </c>
      <c r="H273" s="2" t="s">
        <v>71</v>
      </c>
      <c r="I273" s="2" t="n">
        <v>2008</v>
      </c>
      <c r="J273" s="2"/>
      <c r="K273" s="2" t="n">
        <v>2008</v>
      </c>
      <c r="L273" s="2" t="s">
        <v>78</v>
      </c>
      <c r="M273" s="2" t="s">
        <v>1580</v>
      </c>
      <c r="N273" s="2"/>
      <c r="O273" s="2" t="s">
        <v>79</v>
      </c>
      <c r="P273" s="2" t="s">
        <v>145</v>
      </c>
      <c r="Q273" s="2"/>
      <c r="R273" s="2"/>
      <c r="S273" s="2" t="s">
        <v>166</v>
      </c>
      <c r="T273" s="2" t="s">
        <v>167</v>
      </c>
      <c r="U273" s="2" t="s">
        <v>1581</v>
      </c>
      <c r="V273" s="2" t="n">
        <v>2</v>
      </c>
      <c r="W273" s="2" t="n">
        <v>2</v>
      </c>
      <c r="X273" s="2" t="n">
        <v>0</v>
      </c>
      <c r="Y273" s="2" t="n">
        <v>0</v>
      </c>
      <c r="Z273" s="2" t="n">
        <v>25.615</v>
      </c>
      <c r="AA273" s="2" t="n">
        <v>-80.235</v>
      </c>
      <c r="AB273" s="2" t="s">
        <v>229</v>
      </c>
      <c r="AC273" s="2" t="s">
        <v>1582</v>
      </c>
      <c r="AD273" s="2"/>
    </row>
    <row r="274" customFormat="false" ht="46.25" hidden="false" customHeight="false" outlineLevel="0" collapsed="false">
      <c r="A274" s="2" t="s">
        <v>1583</v>
      </c>
      <c r="B274" s="2" t="s">
        <v>1584</v>
      </c>
      <c r="C274" s="2" t="s">
        <v>233</v>
      </c>
      <c r="D274" s="2"/>
      <c r="E274" s="2" t="s">
        <v>1490</v>
      </c>
      <c r="F274" s="2" t="s">
        <v>150</v>
      </c>
      <c r="G274" s="2" t="s">
        <v>150</v>
      </c>
      <c r="H274" s="2" t="s">
        <v>108</v>
      </c>
      <c r="I274" s="2" t="n">
        <v>2015</v>
      </c>
      <c r="J274" s="2" t="n">
        <v>2020</v>
      </c>
      <c r="K274" s="2" t="n">
        <v>2015</v>
      </c>
      <c r="L274" s="2" t="s">
        <v>78</v>
      </c>
      <c r="M274" s="2" t="s">
        <v>1585</v>
      </c>
      <c r="N274" s="2"/>
      <c r="O274" s="2" t="s">
        <v>1565</v>
      </c>
      <c r="P274" s="2" t="s">
        <v>145</v>
      </c>
      <c r="Q274" s="2"/>
      <c r="R274" s="2"/>
      <c r="S274" s="2" t="s">
        <v>166</v>
      </c>
      <c r="T274" s="2" t="s">
        <v>175</v>
      </c>
      <c r="U274" s="2" t="s">
        <v>1586</v>
      </c>
      <c r="V274" s="2" t="n">
        <v>2</v>
      </c>
      <c r="W274" s="2" t="n">
        <v>2</v>
      </c>
      <c r="X274" s="2" t="n">
        <v>0.0001</v>
      </c>
      <c r="Y274" s="2" t="n">
        <v>0</v>
      </c>
      <c r="Z274" s="2" t="n">
        <v>25.62</v>
      </c>
      <c r="AA274" s="2" t="n">
        <v>-80.336</v>
      </c>
      <c r="AB274" s="2" t="s">
        <v>66</v>
      </c>
      <c r="AC274" s="2" t="s">
        <v>1587</v>
      </c>
      <c r="AD274" s="2"/>
    </row>
    <row r="275" customFormat="false" ht="35.05" hidden="false" customHeight="false" outlineLevel="0" collapsed="false">
      <c r="A275" s="2" t="s">
        <v>1588</v>
      </c>
      <c r="B275" s="2" t="s">
        <v>1589</v>
      </c>
      <c r="C275" s="2" t="s">
        <v>682</v>
      </c>
      <c r="D275" s="2"/>
      <c r="E275" s="2" t="s">
        <v>1490</v>
      </c>
      <c r="F275" s="2" t="s">
        <v>107</v>
      </c>
      <c r="G275" s="2" t="s">
        <v>107</v>
      </c>
      <c r="H275" s="2" t="s">
        <v>108</v>
      </c>
      <c r="I275" s="2" t="n">
        <v>2018</v>
      </c>
      <c r="J275" s="2"/>
      <c r="K275" s="2" t="n">
        <v>2018</v>
      </c>
      <c r="L275" s="2" t="s">
        <v>78</v>
      </c>
      <c r="M275" s="2" t="s">
        <v>1590</v>
      </c>
      <c r="N275" s="2"/>
      <c r="O275" s="2" t="s">
        <v>79</v>
      </c>
      <c r="P275" s="2" t="s">
        <v>145</v>
      </c>
      <c r="Q275" s="2"/>
      <c r="R275" s="2"/>
      <c r="S275" s="2" t="s">
        <v>166</v>
      </c>
      <c r="T275" s="2" t="s">
        <v>167</v>
      </c>
      <c r="U275" s="2" t="s">
        <v>1591</v>
      </c>
      <c r="V275" s="2" t="n">
        <v>0</v>
      </c>
      <c r="W275" s="2" t="n">
        <v>0</v>
      </c>
      <c r="X275" s="2" t="n">
        <v>0</v>
      </c>
      <c r="Y275" s="2" t="n">
        <v>0</v>
      </c>
      <c r="Z275" s="2" t="n">
        <v>25.47</v>
      </c>
      <c r="AA275" s="2" t="n">
        <v>-80.46</v>
      </c>
      <c r="AB275" s="2" t="s">
        <v>66</v>
      </c>
      <c r="AC275" s="2" t="s">
        <v>1592</v>
      </c>
      <c r="AD275" s="2" t="s">
        <v>1593</v>
      </c>
    </row>
    <row r="276" customFormat="false" ht="35.05" hidden="false" customHeight="false" outlineLevel="0" collapsed="false">
      <c r="A276" s="2" t="s">
        <v>1594</v>
      </c>
      <c r="B276" s="2" t="s">
        <v>1595</v>
      </c>
      <c r="C276" s="2" t="s">
        <v>233</v>
      </c>
      <c r="D276" s="2"/>
      <c r="E276" s="2" t="s">
        <v>1490</v>
      </c>
      <c r="F276" s="2" t="s">
        <v>150</v>
      </c>
      <c r="G276" s="2" t="s">
        <v>150</v>
      </c>
      <c r="H276" s="2" t="s">
        <v>108</v>
      </c>
      <c r="I276" s="2" t="n">
        <v>2020</v>
      </c>
      <c r="J276" s="2"/>
      <c r="K276" s="2" t="n">
        <v>2020</v>
      </c>
      <c r="L276" s="2" t="s">
        <v>78</v>
      </c>
      <c r="M276" s="2" t="s">
        <v>1596</v>
      </c>
      <c r="N276" s="2"/>
      <c r="O276" s="2" t="s">
        <v>79</v>
      </c>
      <c r="P276" s="2" t="s">
        <v>145</v>
      </c>
      <c r="Q276" s="2"/>
      <c r="R276" s="2"/>
      <c r="S276" s="2" t="s">
        <v>166</v>
      </c>
      <c r="T276" s="2" t="s">
        <v>167</v>
      </c>
      <c r="U276" s="2" t="s">
        <v>1597</v>
      </c>
      <c r="V276" s="2" t="n">
        <v>1</v>
      </c>
      <c r="W276" s="2" t="n">
        <v>1</v>
      </c>
      <c r="X276" s="2" t="n">
        <v>0</v>
      </c>
      <c r="Y276" s="2" t="n">
        <v>0</v>
      </c>
      <c r="Z276" s="2" t="n">
        <v>25.62</v>
      </c>
      <c r="AA276" s="2" t="n">
        <v>-80.336</v>
      </c>
      <c r="AB276" s="2" t="s">
        <v>66</v>
      </c>
      <c r="AC276" s="2" t="s">
        <v>1598</v>
      </c>
      <c r="AD276" s="2"/>
    </row>
    <row r="277" customFormat="false" ht="23.85" hidden="false" customHeight="false" outlineLevel="0" collapsed="false">
      <c r="A277" s="2" t="s">
        <v>1599</v>
      </c>
      <c r="B277" s="2" t="s">
        <v>1600</v>
      </c>
      <c r="C277" s="2" t="s">
        <v>861</v>
      </c>
      <c r="D277" s="2"/>
      <c r="E277" s="2" t="s">
        <v>1490</v>
      </c>
      <c r="F277" s="2" t="s">
        <v>60</v>
      </c>
      <c r="G277" s="2" t="s">
        <v>60</v>
      </c>
      <c r="H277" s="2" t="s">
        <v>63</v>
      </c>
      <c r="I277" s="2" t="n">
        <v>2020</v>
      </c>
      <c r="J277" s="2"/>
      <c r="K277" s="2" t="n">
        <v>2020</v>
      </c>
      <c r="L277" s="2" t="s">
        <v>78</v>
      </c>
      <c r="M277" s="2" t="s">
        <v>1601</v>
      </c>
      <c r="N277" s="2"/>
      <c r="O277" s="2" t="s">
        <v>79</v>
      </c>
      <c r="P277" s="2" t="s">
        <v>145</v>
      </c>
      <c r="Q277" s="2"/>
      <c r="R277" s="2"/>
      <c r="S277" s="2" t="s">
        <v>166</v>
      </c>
      <c r="T277" s="2" t="s">
        <v>167</v>
      </c>
      <c r="U277" s="2" t="s">
        <v>1475</v>
      </c>
      <c r="V277" s="2" t="n">
        <v>1</v>
      </c>
      <c r="W277" s="2" t="n">
        <v>1</v>
      </c>
      <c r="X277" s="2" t="n">
        <v>0</v>
      </c>
      <c r="Y277" s="2" t="n">
        <v>0</v>
      </c>
      <c r="Z277" s="2" t="n">
        <v>25.685</v>
      </c>
      <c r="AA277" s="2" t="n">
        <v>-80.21</v>
      </c>
      <c r="AB277" s="2" t="s">
        <v>878</v>
      </c>
      <c r="AC277" s="2" t="s">
        <v>1602</v>
      </c>
      <c r="AD277" s="2"/>
    </row>
    <row r="278" customFormat="false" ht="23.85" hidden="false" customHeight="false" outlineLevel="0" collapsed="false">
      <c r="A278" s="2" t="s">
        <v>1603</v>
      </c>
      <c r="B278" s="2" t="s">
        <v>1604</v>
      </c>
      <c r="C278" s="2" t="s">
        <v>861</v>
      </c>
      <c r="D278" s="2"/>
      <c r="E278" s="2" t="s">
        <v>1490</v>
      </c>
      <c r="F278" s="2" t="s">
        <v>60</v>
      </c>
      <c r="G278" s="2" t="s">
        <v>60</v>
      </c>
      <c r="H278" s="2" t="s">
        <v>63</v>
      </c>
      <c r="I278" s="2" t="n">
        <v>2021</v>
      </c>
      <c r="J278" s="2"/>
      <c r="K278" s="2" t="n">
        <v>2021</v>
      </c>
      <c r="L278" s="2" t="s">
        <v>78</v>
      </c>
      <c r="M278" s="2" t="s">
        <v>1605</v>
      </c>
      <c r="N278" s="2"/>
      <c r="O278" s="2" t="s">
        <v>79</v>
      </c>
      <c r="P278" s="2" t="s">
        <v>145</v>
      </c>
      <c r="Q278" s="2"/>
      <c r="R278" s="2"/>
      <c r="S278" s="2" t="s">
        <v>166</v>
      </c>
      <c r="T278" s="2" t="s">
        <v>167</v>
      </c>
      <c r="U278" s="2" t="s">
        <v>1606</v>
      </c>
      <c r="V278" s="2" t="n">
        <v>1</v>
      </c>
      <c r="W278" s="2" t="n">
        <v>1</v>
      </c>
      <c r="X278" s="2" t="n">
        <v>0</v>
      </c>
      <c r="Y278" s="2" t="n">
        <v>0</v>
      </c>
      <c r="Z278" s="2" t="n">
        <v>25.685</v>
      </c>
      <c r="AA278" s="2" t="n">
        <v>-80.21</v>
      </c>
      <c r="AB278" s="2" t="s">
        <v>878</v>
      </c>
      <c r="AC278" s="2" t="s">
        <v>1607</v>
      </c>
      <c r="AD278" s="2"/>
    </row>
    <row r="279" customFormat="false" ht="35.05" hidden="false" customHeight="false" outlineLevel="0" collapsed="false">
      <c r="A279" s="2" t="s">
        <v>1608</v>
      </c>
      <c r="B279" s="2" t="s">
        <v>1609</v>
      </c>
      <c r="C279" s="2" t="s">
        <v>647</v>
      </c>
      <c r="D279" s="2"/>
      <c r="E279" s="2" t="s">
        <v>1490</v>
      </c>
      <c r="F279" s="2" t="s">
        <v>86</v>
      </c>
      <c r="G279" s="2" t="s">
        <v>86</v>
      </c>
      <c r="H279" s="2" t="s">
        <v>87</v>
      </c>
      <c r="I279" s="2" t="n">
        <v>2023</v>
      </c>
      <c r="J279" s="2"/>
      <c r="K279" s="2" t="n">
        <v>2023</v>
      </c>
      <c r="L279" s="2" t="s">
        <v>78</v>
      </c>
      <c r="M279" s="2" t="s">
        <v>1570</v>
      </c>
      <c r="N279" s="2"/>
      <c r="O279" s="2" t="s">
        <v>79</v>
      </c>
      <c r="P279" s="2" t="s">
        <v>145</v>
      </c>
      <c r="Q279" s="2"/>
      <c r="R279" s="2"/>
      <c r="S279" s="2" t="s">
        <v>166</v>
      </c>
      <c r="T279" s="2" t="s">
        <v>167</v>
      </c>
      <c r="U279" s="2" t="s">
        <v>1610</v>
      </c>
      <c r="V279" s="2" t="n">
        <v>1</v>
      </c>
      <c r="W279" s="2" t="n">
        <v>1</v>
      </c>
      <c r="X279" s="2" t="n">
        <v>0</v>
      </c>
      <c r="Y279" s="2" t="n">
        <v>0</v>
      </c>
      <c r="Z279" s="2" t="n">
        <v>25.562</v>
      </c>
      <c r="AA279" s="2" t="n">
        <v>-80.395</v>
      </c>
      <c r="AB279" s="2" t="s">
        <v>66</v>
      </c>
      <c r="AC279" s="2" t="s">
        <v>1611</v>
      </c>
      <c r="AD279" s="2"/>
    </row>
    <row r="280" customFormat="false" ht="46.25" hidden="false" customHeight="false" outlineLevel="0" collapsed="false">
      <c r="A280" s="2" t="s">
        <v>1612</v>
      </c>
      <c r="B280" s="2" t="s">
        <v>1613</v>
      </c>
      <c r="C280" s="2" t="s">
        <v>233</v>
      </c>
      <c r="D280" s="2"/>
      <c r="E280" s="2" t="s">
        <v>1490</v>
      </c>
      <c r="F280" s="2" t="s">
        <v>107</v>
      </c>
      <c r="G280" s="2" t="s">
        <v>107</v>
      </c>
      <c r="H280" s="2" t="s">
        <v>108</v>
      </c>
      <c r="I280" s="2" t="n">
        <v>2024</v>
      </c>
      <c r="J280" s="2"/>
      <c r="K280" s="2" t="n">
        <v>2024</v>
      </c>
      <c r="L280" s="2" t="s">
        <v>78</v>
      </c>
      <c r="M280" s="2" t="s">
        <v>1614</v>
      </c>
      <c r="N280" s="2"/>
      <c r="O280" s="2" t="s">
        <v>1615</v>
      </c>
      <c r="P280" s="2" t="s">
        <v>145</v>
      </c>
      <c r="Q280" s="2"/>
      <c r="R280" s="2"/>
      <c r="S280" s="2" t="s">
        <v>166</v>
      </c>
      <c r="T280" s="2" t="s">
        <v>167</v>
      </c>
      <c r="U280" s="2" t="s">
        <v>1616</v>
      </c>
      <c r="V280" s="2" t="n">
        <v>3</v>
      </c>
      <c r="W280" s="2" t="n">
        <v>3</v>
      </c>
      <c r="X280" s="2" t="n">
        <v>0.0036</v>
      </c>
      <c r="Y280" s="2" t="n">
        <v>0</v>
      </c>
      <c r="Z280" s="2" t="n">
        <v>25.47</v>
      </c>
      <c r="AA280" s="2" t="n">
        <v>-80.474</v>
      </c>
      <c r="AB280" s="2" t="s">
        <v>66</v>
      </c>
      <c r="AC280" s="2" t="s">
        <v>1617</v>
      </c>
      <c r="AD280" s="2" t="s">
        <v>1618</v>
      </c>
    </row>
    <row r="281" customFormat="false" ht="23.85" hidden="false" customHeight="false" outlineLevel="0" collapsed="false">
      <c r="A281" s="2" t="s">
        <v>1619</v>
      </c>
      <c r="B281" s="2" t="s">
        <v>1620</v>
      </c>
      <c r="C281" s="2" t="s">
        <v>861</v>
      </c>
      <c r="D281" s="2"/>
      <c r="E281" s="2" t="s">
        <v>1490</v>
      </c>
      <c r="F281" s="2" t="s">
        <v>60</v>
      </c>
      <c r="G281" s="2" t="s">
        <v>60</v>
      </c>
      <c r="H281" s="2" t="s">
        <v>63</v>
      </c>
      <c r="I281" s="2" t="n">
        <v>2024</v>
      </c>
      <c r="J281" s="2"/>
      <c r="K281" s="2" t="n">
        <v>2024</v>
      </c>
      <c r="L281" s="2" t="s">
        <v>78</v>
      </c>
      <c r="M281" s="2" t="s">
        <v>1621</v>
      </c>
      <c r="N281" s="2"/>
      <c r="O281" s="2" t="s">
        <v>79</v>
      </c>
      <c r="P281" s="2" t="s">
        <v>145</v>
      </c>
      <c r="Q281" s="2"/>
      <c r="R281" s="2"/>
      <c r="S281" s="2" t="s">
        <v>166</v>
      </c>
      <c r="T281" s="2" t="s">
        <v>167</v>
      </c>
      <c r="U281" s="2" t="s">
        <v>1622</v>
      </c>
      <c r="V281" s="2" t="n">
        <v>1</v>
      </c>
      <c r="W281" s="2" t="n">
        <v>1</v>
      </c>
      <c r="X281" s="2" t="n">
        <v>0</v>
      </c>
      <c r="Y281" s="2" t="n">
        <v>0</v>
      </c>
      <c r="Z281" s="2" t="n">
        <v>25.685</v>
      </c>
      <c r="AA281" s="2" t="n">
        <v>-80.21</v>
      </c>
      <c r="AB281" s="2" t="s">
        <v>878</v>
      </c>
      <c r="AC281" s="2" t="s">
        <v>1623</v>
      </c>
      <c r="AD281" s="2"/>
    </row>
    <row r="282" customFormat="false" ht="57.45" hidden="false" customHeight="false" outlineLevel="0" collapsed="false">
      <c r="A282" s="2" t="s">
        <v>1624</v>
      </c>
      <c r="B282" s="2" t="s">
        <v>1625</v>
      </c>
      <c r="C282" s="2" t="s">
        <v>233</v>
      </c>
      <c r="D282" s="2"/>
      <c r="E282" s="2" t="s">
        <v>1490</v>
      </c>
      <c r="F282" s="2" t="s">
        <v>226</v>
      </c>
      <c r="G282" s="2" t="s">
        <v>69</v>
      </c>
      <c r="H282" s="2" t="s">
        <v>71</v>
      </c>
      <c r="I282" s="2" t="n">
        <v>2026</v>
      </c>
      <c r="J282" s="2"/>
      <c r="K282" s="2" t="n">
        <v>2026</v>
      </c>
      <c r="L282" s="2" t="s">
        <v>78</v>
      </c>
      <c r="M282" s="2" t="s">
        <v>1626</v>
      </c>
      <c r="N282" s="2"/>
      <c r="O282" s="2" t="s">
        <v>79</v>
      </c>
      <c r="P282" s="2" t="s">
        <v>145</v>
      </c>
      <c r="Q282" s="2"/>
      <c r="R282" s="2"/>
      <c r="S282" s="2" t="s">
        <v>166</v>
      </c>
      <c r="T282" s="2" t="s">
        <v>175</v>
      </c>
      <c r="U282" s="2" t="s">
        <v>1627</v>
      </c>
      <c r="V282" s="2" t="n">
        <v>2</v>
      </c>
      <c r="W282" s="2" t="n">
        <v>2</v>
      </c>
      <c r="X282" s="2" t="n">
        <v>0.0018</v>
      </c>
      <c r="Y282" s="2" t="n">
        <v>0</v>
      </c>
      <c r="Z282" s="2" t="n">
        <v>25.615</v>
      </c>
      <c r="AA282" s="2" t="n">
        <v>-80.235</v>
      </c>
      <c r="AB282" s="2" t="s">
        <v>229</v>
      </c>
      <c r="AC282" s="2" t="s">
        <v>1628</v>
      </c>
      <c r="AD282" s="2" t="s">
        <v>1629</v>
      </c>
    </row>
    <row r="283" customFormat="false" ht="57.45" hidden="false" customHeight="false" outlineLevel="0" collapsed="false">
      <c r="A283" s="2" t="s">
        <v>1630</v>
      </c>
      <c r="B283" s="2" t="s">
        <v>1631</v>
      </c>
      <c r="C283" s="2" t="s">
        <v>393</v>
      </c>
      <c r="D283" s="2" t="s">
        <v>394</v>
      </c>
      <c r="E283" s="2" t="s">
        <v>1632</v>
      </c>
      <c r="F283" s="2" t="s">
        <v>60</v>
      </c>
      <c r="G283" s="2" t="s">
        <v>60</v>
      </c>
      <c r="H283" s="2" t="s">
        <v>63</v>
      </c>
      <c r="I283" s="2" t="n">
        <v>1954</v>
      </c>
      <c r="J283" s="2"/>
      <c r="K283" s="2" t="n">
        <v>1954</v>
      </c>
      <c r="L283" s="2" t="s">
        <v>78</v>
      </c>
      <c r="M283" s="2" t="s">
        <v>1633</v>
      </c>
      <c r="N283" s="2"/>
      <c r="O283" s="2" t="s">
        <v>213</v>
      </c>
      <c r="P283" s="2" t="s">
        <v>80</v>
      </c>
      <c r="Q283" s="2"/>
      <c r="R283" s="2"/>
      <c r="S283" s="2" t="s">
        <v>166</v>
      </c>
      <c r="T283" s="2" t="s">
        <v>167</v>
      </c>
      <c r="U283" s="2" t="s">
        <v>1634</v>
      </c>
      <c r="V283" s="2" t="n">
        <v>6</v>
      </c>
      <c r="W283" s="2" t="n">
        <v>6</v>
      </c>
      <c r="X283" s="2" t="n">
        <v>0.0245</v>
      </c>
      <c r="Y283" s="2" t="n">
        <v>0.0013</v>
      </c>
      <c r="Z283" s="2" t="n">
        <v>25.685</v>
      </c>
      <c r="AA283" s="2" t="n">
        <v>-80.21</v>
      </c>
      <c r="AB283" s="2" t="s">
        <v>246</v>
      </c>
      <c r="AC283" s="2" t="s">
        <v>1635</v>
      </c>
      <c r="AD283" s="2"/>
    </row>
    <row r="284" customFormat="false" ht="23.85" hidden="false" customHeight="false" outlineLevel="0" collapsed="false">
      <c r="A284" s="2" t="s">
        <v>1636</v>
      </c>
      <c r="B284" s="2" t="s">
        <v>1637</v>
      </c>
      <c r="C284" s="2" t="s">
        <v>861</v>
      </c>
      <c r="D284" s="2"/>
      <c r="E284" s="2" t="s">
        <v>1632</v>
      </c>
      <c r="F284" s="2" t="s">
        <v>60</v>
      </c>
      <c r="G284" s="2" t="s">
        <v>60</v>
      </c>
      <c r="H284" s="2" t="s">
        <v>63</v>
      </c>
      <c r="I284" s="2" t="n">
        <v>1958</v>
      </c>
      <c r="J284" s="2"/>
      <c r="K284" s="2" t="n">
        <v>1958</v>
      </c>
      <c r="L284" s="2" t="s">
        <v>78</v>
      </c>
      <c r="M284" s="2" t="s">
        <v>1638</v>
      </c>
      <c r="N284" s="2"/>
      <c r="O284" s="2" t="s">
        <v>79</v>
      </c>
      <c r="P284" s="2" t="s">
        <v>80</v>
      </c>
      <c r="Q284" s="2"/>
      <c r="R284" s="2"/>
      <c r="S284" s="2" t="s">
        <v>166</v>
      </c>
      <c r="T284" s="2" t="s">
        <v>167</v>
      </c>
      <c r="U284" s="2" t="s">
        <v>1639</v>
      </c>
      <c r="V284" s="2" t="n">
        <v>2</v>
      </c>
      <c r="W284" s="2" t="n">
        <v>2</v>
      </c>
      <c r="X284" s="2" t="n">
        <v>0</v>
      </c>
      <c r="Y284" s="2" t="n">
        <v>0</v>
      </c>
      <c r="Z284" s="2" t="n">
        <v>25.685</v>
      </c>
      <c r="AA284" s="2" t="n">
        <v>-80.21</v>
      </c>
      <c r="AB284" s="2" t="s">
        <v>878</v>
      </c>
      <c r="AC284" s="2" t="s">
        <v>1640</v>
      </c>
      <c r="AD284" s="2"/>
    </row>
    <row r="285" customFormat="false" ht="57.45" hidden="false" customHeight="false" outlineLevel="0" collapsed="false">
      <c r="A285" s="2" t="s">
        <v>1641</v>
      </c>
      <c r="B285" s="2" t="s">
        <v>1642</v>
      </c>
      <c r="C285" s="2" t="s">
        <v>647</v>
      </c>
      <c r="D285" s="2"/>
      <c r="E285" s="2" t="s">
        <v>1632</v>
      </c>
      <c r="F285" s="2" t="s">
        <v>60</v>
      </c>
      <c r="G285" s="2" t="s">
        <v>60</v>
      </c>
      <c r="H285" s="2" t="s">
        <v>63</v>
      </c>
      <c r="I285" s="2" t="n">
        <v>1983</v>
      </c>
      <c r="J285" s="2"/>
      <c r="K285" s="2" t="n">
        <v>1983</v>
      </c>
      <c r="L285" s="2" t="s">
        <v>78</v>
      </c>
      <c r="M285" s="2" t="s">
        <v>1643</v>
      </c>
      <c r="N285" s="2"/>
      <c r="O285" s="2" t="s">
        <v>79</v>
      </c>
      <c r="P285" s="2" t="s">
        <v>80</v>
      </c>
      <c r="Q285" s="2"/>
      <c r="R285" s="2"/>
      <c r="S285" s="2" t="s">
        <v>166</v>
      </c>
      <c r="T285" s="2" t="s">
        <v>167</v>
      </c>
      <c r="U285" s="2" t="s">
        <v>1644</v>
      </c>
      <c r="V285" s="2" t="n">
        <v>0</v>
      </c>
      <c r="W285" s="2" t="n">
        <v>0</v>
      </c>
      <c r="X285" s="2" t="n">
        <v>0</v>
      </c>
      <c r="Y285" s="2" t="n">
        <v>0</v>
      </c>
      <c r="Z285" s="2" t="n">
        <v>25.685</v>
      </c>
      <c r="AA285" s="2" t="n">
        <v>-80.21</v>
      </c>
      <c r="AB285" s="2" t="s">
        <v>246</v>
      </c>
      <c r="AC285" s="2" t="s">
        <v>1645</v>
      </c>
      <c r="AD285" s="2" t="s">
        <v>1646</v>
      </c>
    </row>
    <row r="286" customFormat="false" ht="57.45" hidden="false" customHeight="false" outlineLevel="0" collapsed="false">
      <c r="A286" s="2" t="s">
        <v>1647</v>
      </c>
      <c r="B286" s="2" t="s">
        <v>1648</v>
      </c>
      <c r="C286" s="2" t="s">
        <v>181</v>
      </c>
      <c r="D286" s="2"/>
      <c r="E286" s="2" t="s">
        <v>1632</v>
      </c>
      <c r="F286" s="2" t="s">
        <v>107</v>
      </c>
      <c r="G286" s="2" t="s">
        <v>107</v>
      </c>
      <c r="H286" s="2" t="s">
        <v>108</v>
      </c>
      <c r="I286" s="2" t="n">
        <v>1990</v>
      </c>
      <c r="J286" s="2"/>
      <c r="K286" s="2" t="n">
        <v>1990</v>
      </c>
      <c r="L286" s="2" t="s">
        <v>78</v>
      </c>
      <c r="M286" s="2" t="s">
        <v>1649</v>
      </c>
      <c r="N286" s="2"/>
      <c r="O286" s="2" t="s">
        <v>79</v>
      </c>
      <c r="P286" s="2" t="s">
        <v>80</v>
      </c>
      <c r="Q286" s="2"/>
      <c r="R286" s="2"/>
      <c r="S286" s="2" t="s">
        <v>166</v>
      </c>
      <c r="T286" s="2" t="s">
        <v>167</v>
      </c>
      <c r="U286" s="2" t="s">
        <v>1650</v>
      </c>
      <c r="V286" s="2" t="n">
        <v>3</v>
      </c>
      <c r="W286" s="2" t="n">
        <v>3</v>
      </c>
      <c r="X286" s="2" t="n">
        <v>0.0008</v>
      </c>
      <c r="Y286" s="2" t="n">
        <v>0</v>
      </c>
      <c r="Z286" s="2" t="n">
        <v>25.4459</v>
      </c>
      <c r="AA286" s="2" t="n">
        <v>-80.44759</v>
      </c>
      <c r="AB286" s="2" t="s">
        <v>177</v>
      </c>
      <c r="AC286" s="2" t="s">
        <v>1651</v>
      </c>
      <c r="AD286" s="2" t="s">
        <v>1652</v>
      </c>
    </row>
    <row r="287" customFormat="false" ht="35.05" hidden="false" customHeight="false" outlineLevel="0" collapsed="false">
      <c r="A287" s="2" t="s">
        <v>1653</v>
      </c>
      <c r="B287" s="2" t="s">
        <v>1654</v>
      </c>
      <c r="C287" s="2" t="s">
        <v>861</v>
      </c>
      <c r="D287" s="2"/>
      <c r="E287" s="2" t="s">
        <v>1632</v>
      </c>
      <c r="F287" s="2" t="s">
        <v>107</v>
      </c>
      <c r="G287" s="2" t="s">
        <v>107</v>
      </c>
      <c r="H287" s="2" t="s">
        <v>108</v>
      </c>
      <c r="I287" s="2" t="n">
        <v>1990</v>
      </c>
      <c r="J287" s="2" t="n">
        <v>2014</v>
      </c>
      <c r="K287" s="2" t="n">
        <v>1990</v>
      </c>
      <c r="L287" s="2" t="s">
        <v>78</v>
      </c>
      <c r="M287" s="2" t="s">
        <v>1655</v>
      </c>
      <c r="N287" s="2"/>
      <c r="O287" s="2" t="s">
        <v>1656</v>
      </c>
      <c r="P287" s="2" t="s">
        <v>80</v>
      </c>
      <c r="Q287" s="2"/>
      <c r="R287" s="2"/>
      <c r="S287" s="2" t="s">
        <v>166</v>
      </c>
      <c r="T287" s="2" t="s">
        <v>167</v>
      </c>
      <c r="U287" s="2" t="s">
        <v>1657</v>
      </c>
      <c r="V287" s="2" t="n">
        <v>2</v>
      </c>
      <c r="W287" s="2" t="n">
        <v>2</v>
      </c>
      <c r="X287" s="2" t="n">
        <v>0</v>
      </c>
      <c r="Y287" s="2" t="n">
        <v>0</v>
      </c>
      <c r="Z287" s="2" t="n">
        <v>25.4459</v>
      </c>
      <c r="AA287" s="2" t="n">
        <v>-80.44759</v>
      </c>
      <c r="AB287" s="2" t="s">
        <v>177</v>
      </c>
      <c r="AC287" s="2" t="s">
        <v>1658</v>
      </c>
      <c r="AD287" s="2" t="s">
        <v>1659</v>
      </c>
    </row>
    <row r="288" customFormat="false" ht="46.25" hidden="false" customHeight="false" outlineLevel="0" collapsed="false">
      <c r="A288" s="2" t="s">
        <v>1660</v>
      </c>
      <c r="B288" s="2" t="s">
        <v>1661</v>
      </c>
      <c r="C288" s="2" t="s">
        <v>181</v>
      </c>
      <c r="D288" s="2"/>
      <c r="E288" s="2" t="s">
        <v>1632</v>
      </c>
      <c r="F288" s="2" t="s">
        <v>156</v>
      </c>
      <c r="G288" s="2" t="s">
        <v>156</v>
      </c>
      <c r="H288" s="2" t="s">
        <v>108</v>
      </c>
      <c r="I288" s="2" t="n">
        <v>1990</v>
      </c>
      <c r="J288" s="2"/>
      <c r="K288" s="2" t="n">
        <v>1990</v>
      </c>
      <c r="L288" s="2" t="s">
        <v>78</v>
      </c>
      <c r="M288" s="2" t="s">
        <v>1649</v>
      </c>
      <c r="N288" s="2" t="s">
        <v>269</v>
      </c>
      <c r="O288" s="2" t="s">
        <v>79</v>
      </c>
      <c r="P288" s="2" t="s">
        <v>271</v>
      </c>
      <c r="Q288" s="2" t="s">
        <v>81</v>
      </c>
      <c r="R288" s="2"/>
      <c r="S288" s="2" t="s">
        <v>166</v>
      </c>
      <c r="T288" s="2" t="s">
        <v>167</v>
      </c>
      <c r="U288" s="2" t="s">
        <v>1662</v>
      </c>
      <c r="V288" s="2" t="n">
        <v>2</v>
      </c>
      <c r="W288" s="2" t="n">
        <v>2</v>
      </c>
      <c r="X288" s="2" t="n">
        <v>0.0036</v>
      </c>
      <c r="Y288" s="2" t="n">
        <v>0.0002</v>
      </c>
      <c r="Z288" s="2" t="n">
        <v>25.57233</v>
      </c>
      <c r="AA288" s="2" t="n">
        <v>-80.32533</v>
      </c>
      <c r="AB288" s="2" t="s">
        <v>177</v>
      </c>
      <c r="AC288" s="2" t="s">
        <v>1663</v>
      </c>
      <c r="AD288" s="2" t="s">
        <v>1664</v>
      </c>
    </row>
    <row r="289" customFormat="false" ht="46.25" hidden="false" customHeight="false" outlineLevel="0" collapsed="false">
      <c r="A289" s="2" t="s">
        <v>1665</v>
      </c>
      <c r="B289" s="2" t="s">
        <v>1666</v>
      </c>
      <c r="C289" s="2" t="s">
        <v>302</v>
      </c>
      <c r="D289" s="2" t="s">
        <v>303</v>
      </c>
      <c r="E289" s="2" t="s">
        <v>1632</v>
      </c>
      <c r="F289" s="2" t="s">
        <v>60</v>
      </c>
      <c r="G289" s="2" t="s">
        <v>60</v>
      </c>
      <c r="H289" s="2" t="s">
        <v>63</v>
      </c>
      <c r="I289" s="2" t="n">
        <v>1991</v>
      </c>
      <c r="J289" s="2"/>
      <c r="K289" s="2" t="n">
        <v>1991</v>
      </c>
      <c r="L289" s="2" t="s">
        <v>305</v>
      </c>
      <c r="M289" s="2" t="s">
        <v>1667</v>
      </c>
      <c r="N289" s="2"/>
      <c r="O289" s="2" t="s">
        <v>79</v>
      </c>
      <c r="P289" s="2" t="s">
        <v>80</v>
      </c>
      <c r="Q289" s="2"/>
      <c r="R289" s="2"/>
      <c r="S289" s="2" t="s">
        <v>166</v>
      </c>
      <c r="T289" s="2" t="s">
        <v>175</v>
      </c>
      <c r="U289" s="2" t="s">
        <v>579</v>
      </c>
      <c r="V289" s="2" t="n">
        <v>1</v>
      </c>
      <c r="W289" s="2" t="n">
        <v>1</v>
      </c>
      <c r="X289" s="2" t="n">
        <v>0</v>
      </c>
      <c r="Y289" s="2" t="n">
        <v>0</v>
      </c>
      <c r="Z289" s="2" t="n">
        <v>25.685</v>
      </c>
      <c r="AA289" s="2" t="n">
        <v>-80.21</v>
      </c>
      <c r="AB289" s="2" t="s">
        <v>878</v>
      </c>
      <c r="AC289" s="2" t="s">
        <v>1668</v>
      </c>
      <c r="AD289" s="2"/>
    </row>
    <row r="290" customFormat="false" ht="57.45" hidden="false" customHeight="false" outlineLevel="0" collapsed="false">
      <c r="A290" s="2" t="s">
        <v>1669</v>
      </c>
      <c r="B290" s="2" t="s">
        <v>1670</v>
      </c>
      <c r="C290" s="2" t="s">
        <v>682</v>
      </c>
      <c r="D290" s="2"/>
      <c r="E290" s="2" t="s">
        <v>1632</v>
      </c>
      <c r="F290" s="2" t="s">
        <v>226</v>
      </c>
      <c r="G290" s="2" t="s">
        <v>69</v>
      </c>
      <c r="H290" s="2" t="s">
        <v>71</v>
      </c>
      <c r="I290" s="2" t="n">
        <v>1992</v>
      </c>
      <c r="J290" s="2" t="n">
        <v>1994</v>
      </c>
      <c r="K290" s="2" t="n">
        <v>1992</v>
      </c>
      <c r="L290" s="2" t="s">
        <v>78</v>
      </c>
      <c r="M290" s="2" t="s">
        <v>1671</v>
      </c>
      <c r="N290" s="2"/>
      <c r="O290" s="2" t="s">
        <v>1672</v>
      </c>
      <c r="P290" s="2" t="s">
        <v>145</v>
      </c>
      <c r="Q290" s="2"/>
      <c r="R290" s="2"/>
      <c r="S290" s="2" t="s">
        <v>166</v>
      </c>
      <c r="T290" s="2" t="s">
        <v>175</v>
      </c>
      <c r="U290" s="2" t="s">
        <v>1673</v>
      </c>
      <c r="V290" s="2" t="n">
        <v>2</v>
      </c>
      <c r="W290" s="2" t="n">
        <v>2</v>
      </c>
      <c r="X290" s="2" t="n">
        <v>0</v>
      </c>
      <c r="Y290" s="2" t="n">
        <v>0</v>
      </c>
      <c r="Z290" s="2" t="n">
        <v>25.615</v>
      </c>
      <c r="AA290" s="2" t="n">
        <v>-80.235</v>
      </c>
      <c r="AB290" s="2" t="s">
        <v>878</v>
      </c>
      <c r="AC290" s="2" t="s">
        <v>1674</v>
      </c>
      <c r="AD290" s="2" t="s">
        <v>1675</v>
      </c>
    </row>
    <row r="291" customFormat="false" ht="57.45" hidden="false" customHeight="false" outlineLevel="0" collapsed="false">
      <c r="A291" s="2" t="s">
        <v>1676</v>
      </c>
      <c r="B291" s="2" t="s">
        <v>1677</v>
      </c>
      <c r="C291" s="2" t="s">
        <v>682</v>
      </c>
      <c r="D291" s="2"/>
      <c r="E291" s="2" t="s">
        <v>1632</v>
      </c>
      <c r="F291" s="2" t="s">
        <v>226</v>
      </c>
      <c r="G291" s="2" t="s">
        <v>69</v>
      </c>
      <c r="H291" s="2" t="s">
        <v>71</v>
      </c>
      <c r="I291" s="2" t="n">
        <v>1992</v>
      </c>
      <c r="J291" s="2" t="n">
        <v>1994</v>
      </c>
      <c r="K291" s="2" t="n">
        <v>1992</v>
      </c>
      <c r="L291" s="2" t="s">
        <v>78</v>
      </c>
      <c r="M291" s="2" t="s">
        <v>1678</v>
      </c>
      <c r="N291" s="2"/>
      <c r="O291" s="2" t="s">
        <v>1672</v>
      </c>
      <c r="P291" s="2" t="s">
        <v>145</v>
      </c>
      <c r="Q291" s="2"/>
      <c r="R291" s="2"/>
      <c r="S291" s="2" t="s">
        <v>166</v>
      </c>
      <c r="T291" s="2" t="s">
        <v>167</v>
      </c>
      <c r="U291" s="2" t="s">
        <v>1679</v>
      </c>
      <c r="V291" s="2" t="n">
        <v>3</v>
      </c>
      <c r="W291" s="2" t="n">
        <v>3</v>
      </c>
      <c r="X291" s="2" t="n">
        <v>0.0071</v>
      </c>
      <c r="Y291" s="2" t="n">
        <v>0.0002</v>
      </c>
      <c r="Z291" s="2" t="n">
        <v>25.685</v>
      </c>
      <c r="AA291" s="2" t="n">
        <v>-80.21</v>
      </c>
      <c r="AB291" s="2" t="s">
        <v>246</v>
      </c>
      <c r="AC291" s="2" t="s">
        <v>1680</v>
      </c>
      <c r="AD291" s="2" t="s">
        <v>1681</v>
      </c>
    </row>
    <row r="292" customFormat="false" ht="23.85" hidden="false" customHeight="false" outlineLevel="0" collapsed="false">
      <c r="A292" s="2" t="s">
        <v>1682</v>
      </c>
      <c r="B292" s="2" t="s">
        <v>1683</v>
      </c>
      <c r="C292" s="2" t="s">
        <v>647</v>
      </c>
      <c r="D292" s="2"/>
      <c r="E292" s="2" t="s">
        <v>1632</v>
      </c>
      <c r="F292" s="2" t="s">
        <v>60</v>
      </c>
      <c r="G292" s="2" t="s">
        <v>60</v>
      </c>
      <c r="H292" s="2" t="s">
        <v>63</v>
      </c>
      <c r="I292" s="2" t="n">
        <v>1993</v>
      </c>
      <c r="J292" s="2"/>
      <c r="K292" s="2" t="n">
        <v>1993</v>
      </c>
      <c r="L292" s="2" t="s">
        <v>78</v>
      </c>
      <c r="M292" s="2" t="s">
        <v>1684</v>
      </c>
      <c r="N292" s="2"/>
      <c r="O292" s="2" t="s">
        <v>79</v>
      </c>
      <c r="P292" s="2" t="s">
        <v>145</v>
      </c>
      <c r="Q292" s="2"/>
      <c r="R292" s="2"/>
      <c r="S292" s="2" t="s">
        <v>166</v>
      </c>
      <c r="T292" s="2" t="s">
        <v>167</v>
      </c>
      <c r="U292" s="2" t="s">
        <v>1685</v>
      </c>
      <c r="V292" s="2" t="n">
        <v>1</v>
      </c>
      <c r="W292" s="2" t="n">
        <v>1</v>
      </c>
      <c r="X292" s="2" t="n">
        <v>0</v>
      </c>
      <c r="Y292" s="2" t="n">
        <v>0</v>
      </c>
      <c r="Z292" s="2" t="n">
        <v>25.685</v>
      </c>
      <c r="AA292" s="2" t="n">
        <v>-80.21</v>
      </c>
      <c r="AB292" s="2" t="s">
        <v>878</v>
      </c>
      <c r="AC292" s="2" t="s">
        <v>1686</v>
      </c>
      <c r="AD292" s="2"/>
    </row>
    <row r="293" customFormat="false" ht="68.65" hidden="false" customHeight="false" outlineLevel="0" collapsed="false">
      <c r="A293" s="2" t="s">
        <v>1687</v>
      </c>
      <c r="B293" s="2" t="s">
        <v>1688</v>
      </c>
      <c r="C293" s="2" t="s">
        <v>647</v>
      </c>
      <c r="D293" s="2"/>
      <c r="E293" s="2" t="s">
        <v>1632</v>
      </c>
      <c r="F293" s="2" t="s">
        <v>107</v>
      </c>
      <c r="G293" s="2" t="s">
        <v>107</v>
      </c>
      <c r="H293" s="2" t="s">
        <v>108</v>
      </c>
      <c r="I293" s="2" t="n">
        <v>1994</v>
      </c>
      <c r="J293" s="2"/>
      <c r="K293" s="2" t="n">
        <v>1994</v>
      </c>
      <c r="L293" s="2" t="s">
        <v>78</v>
      </c>
      <c r="M293" s="2" t="s">
        <v>1689</v>
      </c>
      <c r="N293" s="2"/>
      <c r="O293" s="2" t="s">
        <v>79</v>
      </c>
      <c r="P293" s="2" t="s">
        <v>145</v>
      </c>
      <c r="Q293" s="2"/>
      <c r="R293" s="2"/>
      <c r="S293" s="2" t="s">
        <v>166</v>
      </c>
      <c r="T293" s="2" t="s">
        <v>167</v>
      </c>
      <c r="U293" s="2" t="s">
        <v>1690</v>
      </c>
      <c r="V293" s="2" t="n">
        <v>6</v>
      </c>
      <c r="W293" s="2" t="n">
        <v>6</v>
      </c>
      <c r="X293" s="2" t="n">
        <v>0.0394</v>
      </c>
      <c r="Y293" s="2" t="n">
        <v>0</v>
      </c>
      <c r="Z293" s="2" t="n">
        <v>25.47</v>
      </c>
      <c r="AA293" s="2" t="n">
        <v>-80.477</v>
      </c>
      <c r="AB293" s="2" t="s">
        <v>66</v>
      </c>
      <c r="AC293" s="2" t="s">
        <v>1691</v>
      </c>
      <c r="AD293" s="2" t="s">
        <v>1692</v>
      </c>
    </row>
    <row r="294" customFormat="false" ht="68.65" hidden="false" customHeight="false" outlineLevel="0" collapsed="false">
      <c r="A294" s="2" t="s">
        <v>1693</v>
      </c>
      <c r="B294" s="2" t="s">
        <v>1694</v>
      </c>
      <c r="C294" s="2" t="s">
        <v>393</v>
      </c>
      <c r="D294" s="2" t="s">
        <v>1695</v>
      </c>
      <c r="E294" s="2" t="s">
        <v>1632</v>
      </c>
      <c r="F294" s="2" t="s">
        <v>124</v>
      </c>
      <c r="G294" s="2" t="s">
        <v>124</v>
      </c>
      <c r="H294" s="2" t="s">
        <v>87</v>
      </c>
      <c r="I294" s="2" t="n">
        <v>1996</v>
      </c>
      <c r="J294" s="2" t="n">
        <v>2001</v>
      </c>
      <c r="K294" s="2" t="n">
        <v>1996</v>
      </c>
      <c r="L294" s="2" t="s">
        <v>78</v>
      </c>
      <c r="M294" s="2" t="s">
        <v>1696</v>
      </c>
      <c r="N294" s="2"/>
      <c r="O294" s="2" t="s">
        <v>1697</v>
      </c>
      <c r="P294" s="2" t="s">
        <v>145</v>
      </c>
      <c r="Q294" s="2"/>
      <c r="R294" s="2"/>
      <c r="S294" s="2" t="s">
        <v>166</v>
      </c>
      <c r="T294" s="2" t="s">
        <v>167</v>
      </c>
      <c r="U294" s="2" t="s">
        <v>1698</v>
      </c>
      <c r="V294" s="2" t="n">
        <v>5</v>
      </c>
      <c r="W294" s="2" t="n">
        <v>5</v>
      </c>
      <c r="X294" s="2" t="n">
        <v>0.027</v>
      </c>
      <c r="Y294" s="2" t="n">
        <v>0</v>
      </c>
      <c r="Z294" s="2" t="n">
        <v>25.4883</v>
      </c>
      <c r="AA294" s="2" t="n">
        <v>-80.3836</v>
      </c>
      <c r="AB294" s="2" t="s">
        <v>66</v>
      </c>
      <c r="AC294" s="2" t="s">
        <v>1699</v>
      </c>
      <c r="AD294" s="2" t="s">
        <v>1700</v>
      </c>
    </row>
    <row r="295" customFormat="false" ht="46.25" hidden="false" customHeight="false" outlineLevel="0" collapsed="false">
      <c r="A295" s="2" t="s">
        <v>1701</v>
      </c>
      <c r="B295" s="2" t="s">
        <v>1702</v>
      </c>
      <c r="C295" s="2" t="s">
        <v>861</v>
      </c>
      <c r="D295" s="2"/>
      <c r="E295" s="2" t="s">
        <v>1632</v>
      </c>
      <c r="F295" s="2" t="s">
        <v>60</v>
      </c>
      <c r="G295" s="2" t="s">
        <v>60</v>
      </c>
      <c r="H295" s="2" t="s">
        <v>63</v>
      </c>
      <c r="I295" s="2" t="n">
        <v>1997</v>
      </c>
      <c r="J295" s="2" t="n">
        <v>2019</v>
      </c>
      <c r="K295" s="2" t="n">
        <v>1997</v>
      </c>
      <c r="L295" s="2" t="s">
        <v>78</v>
      </c>
      <c r="M295" s="2" t="s">
        <v>1703</v>
      </c>
      <c r="N295" s="2"/>
      <c r="O295" s="2" t="s">
        <v>1704</v>
      </c>
      <c r="P295" s="2" t="s">
        <v>145</v>
      </c>
      <c r="Q295" s="2"/>
      <c r="R295" s="2"/>
      <c r="S295" s="2" t="s">
        <v>166</v>
      </c>
      <c r="T295" s="2" t="s">
        <v>175</v>
      </c>
      <c r="U295" s="2" t="s">
        <v>579</v>
      </c>
      <c r="V295" s="2" t="n">
        <v>1</v>
      </c>
      <c r="W295" s="2" t="n">
        <v>1</v>
      </c>
      <c r="X295" s="2" t="n">
        <v>0</v>
      </c>
      <c r="Y295" s="2" t="n">
        <v>0</v>
      </c>
      <c r="Z295" s="2" t="n">
        <v>25.685</v>
      </c>
      <c r="AA295" s="2" t="n">
        <v>-80.21</v>
      </c>
      <c r="AB295" s="2" t="s">
        <v>878</v>
      </c>
      <c r="AC295" s="2" t="s">
        <v>1705</v>
      </c>
      <c r="AD295" s="2"/>
    </row>
    <row r="296" customFormat="false" ht="35.05" hidden="false" customHeight="false" outlineLevel="0" collapsed="false">
      <c r="A296" s="2" t="s">
        <v>1706</v>
      </c>
      <c r="B296" s="2" t="s">
        <v>1707</v>
      </c>
      <c r="C296" s="2" t="s">
        <v>393</v>
      </c>
      <c r="D296" s="2" t="s">
        <v>1695</v>
      </c>
      <c r="E296" s="2" t="s">
        <v>1632</v>
      </c>
      <c r="F296" s="2" t="s">
        <v>60</v>
      </c>
      <c r="G296" s="2" t="s">
        <v>60</v>
      </c>
      <c r="H296" s="2" t="s">
        <v>63</v>
      </c>
      <c r="I296" s="2" t="n">
        <v>2002</v>
      </c>
      <c r="J296" s="2"/>
      <c r="K296" s="2" t="n">
        <v>2002</v>
      </c>
      <c r="L296" s="2" t="s">
        <v>78</v>
      </c>
      <c r="M296" s="2" t="s">
        <v>1708</v>
      </c>
      <c r="N296" s="2"/>
      <c r="O296" s="2" t="s">
        <v>213</v>
      </c>
      <c r="P296" s="2" t="s">
        <v>145</v>
      </c>
      <c r="Q296" s="2"/>
      <c r="R296" s="2"/>
      <c r="S296" s="2" t="s">
        <v>166</v>
      </c>
      <c r="T296" s="2" t="s">
        <v>167</v>
      </c>
      <c r="U296" s="2" t="s">
        <v>1709</v>
      </c>
      <c r="V296" s="2" t="n">
        <v>1</v>
      </c>
      <c r="W296" s="2" t="n">
        <v>1</v>
      </c>
      <c r="X296" s="2" t="n">
        <v>0</v>
      </c>
      <c r="Y296" s="2" t="n">
        <v>0</v>
      </c>
      <c r="Z296" s="2" t="n">
        <v>25.685</v>
      </c>
      <c r="AA296" s="2" t="n">
        <v>-80.21</v>
      </c>
      <c r="AB296" s="2" t="s">
        <v>878</v>
      </c>
      <c r="AC296" s="2" t="s">
        <v>1710</v>
      </c>
      <c r="AD296" s="2"/>
    </row>
    <row r="297" customFormat="false" ht="46.25" hidden="false" customHeight="false" outlineLevel="0" collapsed="false">
      <c r="A297" s="2" t="s">
        <v>1711</v>
      </c>
      <c r="B297" s="2" t="s">
        <v>1712</v>
      </c>
      <c r="C297" s="2" t="s">
        <v>393</v>
      </c>
      <c r="D297" s="2" t="s">
        <v>1695</v>
      </c>
      <c r="E297" s="2" t="s">
        <v>1632</v>
      </c>
      <c r="F297" s="2" t="s">
        <v>60</v>
      </c>
      <c r="G297" s="2" t="s">
        <v>60</v>
      </c>
      <c r="H297" s="2" t="s">
        <v>63</v>
      </c>
      <c r="I297" s="2" t="n">
        <v>2002</v>
      </c>
      <c r="J297" s="2"/>
      <c r="K297" s="2" t="n">
        <v>2002</v>
      </c>
      <c r="L297" s="2" t="s">
        <v>78</v>
      </c>
      <c r="M297" s="2" t="s">
        <v>1633</v>
      </c>
      <c r="N297" s="2"/>
      <c r="O297" s="2" t="s">
        <v>213</v>
      </c>
      <c r="P297" s="2" t="s">
        <v>145</v>
      </c>
      <c r="Q297" s="2"/>
      <c r="R297" s="2"/>
      <c r="S297" s="2" t="s">
        <v>166</v>
      </c>
      <c r="T297" s="2" t="s">
        <v>167</v>
      </c>
      <c r="U297" s="2" t="s">
        <v>1713</v>
      </c>
      <c r="V297" s="2" t="n">
        <v>1</v>
      </c>
      <c r="W297" s="2" t="n">
        <v>1</v>
      </c>
      <c r="X297" s="2" t="n">
        <v>0</v>
      </c>
      <c r="Y297" s="2" t="n">
        <v>0</v>
      </c>
      <c r="Z297" s="2" t="n">
        <v>25.685</v>
      </c>
      <c r="AA297" s="2" t="n">
        <v>-80.21</v>
      </c>
      <c r="AB297" s="2" t="s">
        <v>878</v>
      </c>
      <c r="AC297" s="2" t="s">
        <v>1714</v>
      </c>
      <c r="AD297" s="2" t="s">
        <v>1715</v>
      </c>
    </row>
    <row r="298" customFormat="false" ht="46.25" hidden="false" customHeight="false" outlineLevel="0" collapsed="false">
      <c r="A298" s="2" t="s">
        <v>1716</v>
      </c>
      <c r="B298" s="2" t="s">
        <v>1717</v>
      </c>
      <c r="C298" s="2" t="s">
        <v>393</v>
      </c>
      <c r="D298" s="2" t="s">
        <v>394</v>
      </c>
      <c r="E298" s="2" t="s">
        <v>1632</v>
      </c>
      <c r="F298" s="2" t="s">
        <v>60</v>
      </c>
      <c r="G298" s="2" t="s">
        <v>60</v>
      </c>
      <c r="H298" s="2" t="s">
        <v>63</v>
      </c>
      <c r="I298" s="2" t="n">
        <v>2002</v>
      </c>
      <c r="J298" s="2"/>
      <c r="K298" s="2" t="n">
        <v>2002</v>
      </c>
      <c r="L298" s="2" t="s">
        <v>78</v>
      </c>
      <c r="M298" s="2" t="s">
        <v>1718</v>
      </c>
      <c r="N298" s="2"/>
      <c r="O298" s="2" t="s">
        <v>213</v>
      </c>
      <c r="P298" s="2" t="s">
        <v>145</v>
      </c>
      <c r="Q298" s="2"/>
      <c r="R298" s="2"/>
      <c r="S298" s="2" t="s">
        <v>166</v>
      </c>
      <c r="T298" s="2" t="s">
        <v>167</v>
      </c>
      <c r="U298" s="2" t="s">
        <v>1719</v>
      </c>
      <c r="V298" s="2" t="n">
        <v>2</v>
      </c>
      <c r="W298" s="2" t="n">
        <v>2</v>
      </c>
      <c r="X298" s="2" t="n">
        <v>0.0035</v>
      </c>
      <c r="Y298" s="2" t="n">
        <v>0.0002</v>
      </c>
      <c r="Z298" s="2" t="n">
        <v>25.685</v>
      </c>
      <c r="AA298" s="2" t="n">
        <v>-80.21</v>
      </c>
      <c r="AB298" s="2" t="s">
        <v>878</v>
      </c>
      <c r="AC298" s="2" t="s">
        <v>1720</v>
      </c>
      <c r="AD298" s="2" t="s">
        <v>1721</v>
      </c>
    </row>
    <row r="299" customFormat="false" ht="46.25" hidden="false" customHeight="false" outlineLevel="0" collapsed="false">
      <c r="A299" s="2" t="s">
        <v>1722</v>
      </c>
      <c r="B299" s="2" t="s">
        <v>1723</v>
      </c>
      <c r="C299" s="2" t="s">
        <v>393</v>
      </c>
      <c r="D299" s="2" t="s">
        <v>394</v>
      </c>
      <c r="E299" s="2" t="s">
        <v>1632</v>
      </c>
      <c r="F299" s="2" t="s">
        <v>60</v>
      </c>
      <c r="G299" s="2" t="s">
        <v>60</v>
      </c>
      <c r="H299" s="2" t="s">
        <v>63</v>
      </c>
      <c r="I299" s="2" t="n">
        <v>2002</v>
      </c>
      <c r="J299" s="2"/>
      <c r="K299" s="2" t="n">
        <v>2002</v>
      </c>
      <c r="L299" s="2" t="s">
        <v>78</v>
      </c>
      <c r="M299" s="2" t="s">
        <v>1724</v>
      </c>
      <c r="N299" s="2"/>
      <c r="O299" s="2" t="s">
        <v>213</v>
      </c>
      <c r="P299" s="2" t="s">
        <v>145</v>
      </c>
      <c r="Q299" s="2"/>
      <c r="R299" s="2"/>
      <c r="S299" s="2" t="s">
        <v>166</v>
      </c>
      <c r="T299" s="2" t="s">
        <v>167</v>
      </c>
      <c r="U299" s="2" t="s">
        <v>1725</v>
      </c>
      <c r="V299" s="2" t="n">
        <v>2</v>
      </c>
      <c r="W299" s="2" t="n">
        <v>2</v>
      </c>
      <c r="X299" s="2" t="n">
        <v>0.0036</v>
      </c>
      <c r="Y299" s="2" t="n">
        <v>0.0002</v>
      </c>
      <c r="Z299" s="2" t="n">
        <v>25.685</v>
      </c>
      <c r="AA299" s="2" t="n">
        <v>-80.21</v>
      </c>
      <c r="AB299" s="2" t="s">
        <v>878</v>
      </c>
      <c r="AC299" s="2" t="s">
        <v>1726</v>
      </c>
      <c r="AD299" s="2" t="s">
        <v>1727</v>
      </c>
    </row>
    <row r="300" customFormat="false" ht="68.65" hidden="false" customHeight="false" outlineLevel="0" collapsed="false">
      <c r="A300" s="2" t="s">
        <v>1728</v>
      </c>
      <c r="B300" s="2" t="s">
        <v>1729</v>
      </c>
      <c r="C300" s="2" t="s">
        <v>647</v>
      </c>
      <c r="D300" s="2"/>
      <c r="E300" s="2" t="s">
        <v>1632</v>
      </c>
      <c r="F300" s="2" t="s">
        <v>97</v>
      </c>
      <c r="G300" s="2" t="s">
        <v>97</v>
      </c>
      <c r="H300" s="2" t="s">
        <v>87</v>
      </c>
      <c r="I300" s="2" t="n">
        <v>2002</v>
      </c>
      <c r="J300" s="2"/>
      <c r="K300" s="2" t="n">
        <v>2002</v>
      </c>
      <c r="L300" s="2" t="s">
        <v>78</v>
      </c>
      <c r="M300" s="2" t="s">
        <v>1730</v>
      </c>
      <c r="N300" s="2" t="s">
        <v>269</v>
      </c>
      <c r="O300" s="2" t="s">
        <v>79</v>
      </c>
      <c r="P300" s="2" t="s">
        <v>271</v>
      </c>
      <c r="Q300" s="2" t="s">
        <v>81</v>
      </c>
      <c r="R300" s="2"/>
      <c r="S300" s="2" t="s">
        <v>166</v>
      </c>
      <c r="T300" s="2" t="s">
        <v>167</v>
      </c>
      <c r="U300" s="2" t="s">
        <v>1731</v>
      </c>
      <c r="V300" s="2" t="n">
        <v>4</v>
      </c>
      <c r="W300" s="2" t="n">
        <v>4</v>
      </c>
      <c r="X300" s="2" t="n">
        <v>0.0147</v>
      </c>
      <c r="Y300" s="2" t="n">
        <v>0</v>
      </c>
      <c r="Z300" s="2" t="n">
        <v>25.53</v>
      </c>
      <c r="AA300" s="2" t="n">
        <v>-80.42</v>
      </c>
      <c r="AB300" s="2" t="s">
        <v>66</v>
      </c>
      <c r="AC300" s="2" t="s">
        <v>1732</v>
      </c>
      <c r="AD300" s="2" t="s">
        <v>1733</v>
      </c>
    </row>
    <row r="301" customFormat="false" ht="23.85" hidden="false" customHeight="false" outlineLevel="0" collapsed="false">
      <c r="A301" s="2" t="s">
        <v>1734</v>
      </c>
      <c r="B301" s="2" t="s">
        <v>1735</v>
      </c>
      <c r="C301" s="2" t="s">
        <v>181</v>
      </c>
      <c r="D301" s="2"/>
      <c r="E301" s="2" t="s">
        <v>1632</v>
      </c>
      <c r="F301" s="2" t="s">
        <v>107</v>
      </c>
      <c r="G301" s="2" t="s">
        <v>107</v>
      </c>
      <c r="H301" s="2" t="s">
        <v>108</v>
      </c>
      <c r="I301" s="2" t="n">
        <v>2002</v>
      </c>
      <c r="J301" s="2"/>
      <c r="K301" s="2" t="n">
        <v>2002</v>
      </c>
      <c r="L301" s="2" t="s">
        <v>78</v>
      </c>
      <c r="M301" s="2" t="s">
        <v>1649</v>
      </c>
      <c r="N301" s="2"/>
      <c r="O301" s="2" t="s">
        <v>750</v>
      </c>
      <c r="P301" s="2" t="s">
        <v>145</v>
      </c>
      <c r="Q301" s="2"/>
      <c r="R301" s="2"/>
      <c r="S301" s="2" t="s">
        <v>166</v>
      </c>
      <c r="T301" s="2" t="s">
        <v>175</v>
      </c>
      <c r="U301" s="2" t="s">
        <v>1736</v>
      </c>
      <c r="V301" s="2" t="n">
        <v>2</v>
      </c>
      <c r="W301" s="2" t="n">
        <v>2</v>
      </c>
      <c r="X301" s="2" t="n">
        <v>0.0058</v>
      </c>
      <c r="Y301" s="2" t="n">
        <v>0</v>
      </c>
      <c r="Z301" s="2" t="n">
        <v>25.492</v>
      </c>
      <c r="AA301" s="2" t="n">
        <v>-80.44</v>
      </c>
      <c r="AB301" s="2" t="s">
        <v>66</v>
      </c>
      <c r="AC301" s="2" t="s">
        <v>1737</v>
      </c>
      <c r="AD301" s="2" t="s">
        <v>1738</v>
      </c>
    </row>
    <row r="302" customFormat="false" ht="57.45" hidden="false" customHeight="false" outlineLevel="0" collapsed="false">
      <c r="A302" s="2" t="s">
        <v>1739</v>
      </c>
      <c r="B302" s="2" t="s">
        <v>1740</v>
      </c>
      <c r="C302" s="2" t="s">
        <v>181</v>
      </c>
      <c r="D302" s="2"/>
      <c r="E302" s="2" t="s">
        <v>1632</v>
      </c>
      <c r="F302" s="2" t="s">
        <v>107</v>
      </c>
      <c r="G302" s="2" t="s">
        <v>107</v>
      </c>
      <c r="H302" s="2" t="s">
        <v>108</v>
      </c>
      <c r="I302" s="2" t="n">
        <v>2002</v>
      </c>
      <c r="J302" s="2"/>
      <c r="K302" s="2" t="n">
        <v>2002</v>
      </c>
      <c r="L302" s="2" t="s">
        <v>78</v>
      </c>
      <c r="M302" s="2" t="s">
        <v>1649</v>
      </c>
      <c r="N302" s="2"/>
      <c r="O302" s="2" t="s">
        <v>750</v>
      </c>
      <c r="P302" s="2" t="s">
        <v>145</v>
      </c>
      <c r="Q302" s="2"/>
      <c r="R302" s="2"/>
      <c r="S302" s="2" t="s">
        <v>166</v>
      </c>
      <c r="T302" s="2" t="s">
        <v>167</v>
      </c>
      <c r="U302" s="2" t="s">
        <v>1741</v>
      </c>
      <c r="V302" s="2" t="n">
        <v>7</v>
      </c>
      <c r="W302" s="2" t="n">
        <v>7</v>
      </c>
      <c r="X302" s="2" t="n">
        <v>0.0332</v>
      </c>
      <c r="Y302" s="2" t="n">
        <v>0.0012</v>
      </c>
      <c r="Z302" s="2" t="n">
        <v>25.49856</v>
      </c>
      <c r="AA302" s="2" t="n">
        <v>-80.41387</v>
      </c>
      <c r="AB302" s="2" t="s">
        <v>177</v>
      </c>
      <c r="AC302" s="2" t="s">
        <v>1742</v>
      </c>
      <c r="AD302" s="2" t="s">
        <v>1743</v>
      </c>
    </row>
    <row r="303" customFormat="false" ht="23.85" hidden="false" customHeight="false" outlineLevel="0" collapsed="false">
      <c r="A303" s="2" t="s">
        <v>1744</v>
      </c>
      <c r="B303" s="2" t="s">
        <v>1745</v>
      </c>
      <c r="C303" s="2" t="s">
        <v>393</v>
      </c>
      <c r="D303" s="2" t="s">
        <v>1695</v>
      </c>
      <c r="E303" s="2" t="s">
        <v>1632</v>
      </c>
      <c r="F303" s="2" t="s">
        <v>60</v>
      </c>
      <c r="G303" s="2" t="s">
        <v>60</v>
      </c>
      <c r="H303" s="2" t="s">
        <v>63</v>
      </c>
      <c r="I303" s="2" t="n">
        <v>2004</v>
      </c>
      <c r="J303" s="2"/>
      <c r="K303" s="2" t="n">
        <v>2004</v>
      </c>
      <c r="L303" s="2" t="s">
        <v>78</v>
      </c>
      <c r="M303" s="2" t="s">
        <v>1746</v>
      </c>
      <c r="N303" s="2"/>
      <c r="O303" s="2" t="s">
        <v>213</v>
      </c>
      <c r="P303" s="2" t="s">
        <v>145</v>
      </c>
      <c r="Q303" s="2"/>
      <c r="R303" s="2"/>
      <c r="S303" s="2" t="s">
        <v>166</v>
      </c>
      <c r="T303" s="2" t="s">
        <v>175</v>
      </c>
      <c r="U303" s="2" t="s">
        <v>1747</v>
      </c>
      <c r="V303" s="2" t="n">
        <v>1</v>
      </c>
      <c r="W303" s="2" t="n">
        <v>1</v>
      </c>
      <c r="X303" s="2" t="n">
        <v>0</v>
      </c>
      <c r="Y303" s="2" t="n">
        <v>0</v>
      </c>
      <c r="Z303" s="2" t="n">
        <v>25.685</v>
      </c>
      <c r="AA303" s="2" t="n">
        <v>-80.21</v>
      </c>
      <c r="AB303" s="2" t="s">
        <v>878</v>
      </c>
      <c r="AC303" s="2" t="s">
        <v>1748</v>
      </c>
      <c r="AD303" s="2"/>
    </row>
    <row r="304" customFormat="false" ht="35.05" hidden="false" customHeight="false" outlineLevel="0" collapsed="false">
      <c r="A304" s="2" t="s">
        <v>1749</v>
      </c>
      <c r="B304" s="2" t="s">
        <v>1750</v>
      </c>
      <c r="C304" s="2" t="s">
        <v>181</v>
      </c>
      <c r="D304" s="2"/>
      <c r="E304" s="2" t="s">
        <v>1632</v>
      </c>
      <c r="F304" s="2" t="s">
        <v>107</v>
      </c>
      <c r="G304" s="2" t="s">
        <v>107</v>
      </c>
      <c r="H304" s="2" t="s">
        <v>108</v>
      </c>
      <c r="I304" s="2" t="n">
        <v>2004</v>
      </c>
      <c r="J304" s="2"/>
      <c r="K304" s="2" t="n">
        <v>2004</v>
      </c>
      <c r="L304" s="2" t="s">
        <v>78</v>
      </c>
      <c r="M304" s="2" t="s">
        <v>1751</v>
      </c>
      <c r="N304" s="2"/>
      <c r="O304" s="2" t="s">
        <v>750</v>
      </c>
      <c r="P304" s="2" t="s">
        <v>145</v>
      </c>
      <c r="Q304" s="2"/>
      <c r="R304" s="2"/>
      <c r="S304" s="2" t="s">
        <v>166</v>
      </c>
      <c r="T304" s="2" t="s">
        <v>175</v>
      </c>
      <c r="U304" s="2" t="s">
        <v>1752</v>
      </c>
      <c r="V304" s="2" t="n">
        <v>1</v>
      </c>
      <c r="W304" s="2" t="n">
        <v>1</v>
      </c>
      <c r="X304" s="2" t="n">
        <v>0</v>
      </c>
      <c r="Y304" s="2" t="n">
        <v>0</v>
      </c>
      <c r="Z304" s="2" t="n">
        <v>25.487</v>
      </c>
      <c r="AA304" s="2" t="n">
        <v>-80.453</v>
      </c>
      <c r="AB304" s="2" t="s">
        <v>66</v>
      </c>
      <c r="AC304" s="2" t="s">
        <v>1753</v>
      </c>
      <c r="AD304" s="2" t="s">
        <v>1754</v>
      </c>
    </row>
    <row r="305" customFormat="false" ht="57.45" hidden="false" customHeight="false" outlineLevel="0" collapsed="false">
      <c r="A305" s="2" t="s">
        <v>1755</v>
      </c>
      <c r="B305" s="2" t="s">
        <v>1756</v>
      </c>
      <c r="C305" s="2" t="s">
        <v>181</v>
      </c>
      <c r="D305" s="2"/>
      <c r="E305" s="2" t="s">
        <v>1632</v>
      </c>
      <c r="F305" s="2" t="s">
        <v>107</v>
      </c>
      <c r="G305" s="2" t="s">
        <v>107</v>
      </c>
      <c r="H305" s="2" t="s">
        <v>108</v>
      </c>
      <c r="I305" s="2" t="n">
        <v>2004</v>
      </c>
      <c r="J305" s="2"/>
      <c r="K305" s="2" t="n">
        <v>2004</v>
      </c>
      <c r="L305" s="2" t="s">
        <v>78</v>
      </c>
      <c r="M305" s="2" t="s">
        <v>1757</v>
      </c>
      <c r="N305" s="2"/>
      <c r="O305" s="2" t="s">
        <v>750</v>
      </c>
      <c r="P305" s="2" t="s">
        <v>145</v>
      </c>
      <c r="Q305" s="2"/>
      <c r="R305" s="2"/>
      <c r="S305" s="2" t="s">
        <v>166</v>
      </c>
      <c r="T305" s="2" t="s">
        <v>175</v>
      </c>
      <c r="U305" s="2" t="s">
        <v>1747</v>
      </c>
      <c r="V305" s="2" t="n">
        <v>2</v>
      </c>
      <c r="W305" s="2" t="n">
        <v>2</v>
      </c>
      <c r="X305" s="2" t="n">
        <v>0.0036</v>
      </c>
      <c r="Y305" s="2" t="n">
        <v>0.0002</v>
      </c>
      <c r="Z305" s="2" t="n">
        <v>25.49856</v>
      </c>
      <c r="AA305" s="2" t="n">
        <v>-80.41387</v>
      </c>
      <c r="AB305" s="2" t="s">
        <v>177</v>
      </c>
      <c r="AC305" s="2" t="s">
        <v>1758</v>
      </c>
      <c r="AD305" s="2" t="s">
        <v>1759</v>
      </c>
    </row>
    <row r="306" customFormat="false" ht="35.05" hidden="false" customHeight="false" outlineLevel="0" collapsed="false">
      <c r="A306" s="2" t="s">
        <v>1760</v>
      </c>
      <c r="B306" s="2" t="s">
        <v>1761</v>
      </c>
      <c r="C306" s="2" t="s">
        <v>393</v>
      </c>
      <c r="D306" s="2" t="s">
        <v>1695</v>
      </c>
      <c r="E306" s="2" t="s">
        <v>1632</v>
      </c>
      <c r="F306" s="2" t="s">
        <v>107</v>
      </c>
      <c r="G306" s="2" t="s">
        <v>107</v>
      </c>
      <c r="H306" s="2" t="s">
        <v>108</v>
      </c>
      <c r="I306" s="2" t="n">
        <v>2018</v>
      </c>
      <c r="J306" s="2"/>
      <c r="K306" s="2" t="n">
        <v>2018</v>
      </c>
      <c r="L306" s="2" t="s">
        <v>78</v>
      </c>
      <c r="M306" s="2" t="s">
        <v>1762</v>
      </c>
      <c r="N306" s="2"/>
      <c r="O306" s="2" t="s">
        <v>213</v>
      </c>
      <c r="P306" s="2" t="s">
        <v>145</v>
      </c>
      <c r="Q306" s="2"/>
      <c r="R306" s="2"/>
      <c r="S306" s="2" t="s">
        <v>166</v>
      </c>
      <c r="T306" s="2" t="s">
        <v>167</v>
      </c>
      <c r="U306" s="2" t="s">
        <v>1763</v>
      </c>
      <c r="V306" s="2" t="n">
        <v>1</v>
      </c>
      <c r="W306" s="2" t="n">
        <v>1</v>
      </c>
      <c r="X306" s="2" t="n">
        <v>0</v>
      </c>
      <c r="Y306" s="2" t="n">
        <v>0</v>
      </c>
      <c r="Z306" s="2" t="n">
        <v>25.4778</v>
      </c>
      <c r="AA306" s="2" t="n">
        <v>-80.475</v>
      </c>
      <c r="AB306" s="2" t="s">
        <v>878</v>
      </c>
      <c r="AC306" s="2" t="s">
        <v>1764</v>
      </c>
      <c r="AD306" s="2"/>
    </row>
    <row r="307" customFormat="false" ht="57.45" hidden="false" customHeight="false" outlineLevel="0" collapsed="false">
      <c r="A307" s="2" t="s">
        <v>1765</v>
      </c>
      <c r="B307" s="2" t="s">
        <v>1766</v>
      </c>
      <c r="C307" s="2" t="s">
        <v>181</v>
      </c>
      <c r="D307" s="2"/>
      <c r="E307" s="2" t="s">
        <v>1632</v>
      </c>
      <c r="F307" s="2" t="s">
        <v>150</v>
      </c>
      <c r="G307" s="2" t="s">
        <v>150</v>
      </c>
      <c r="H307" s="2" t="s">
        <v>108</v>
      </c>
      <c r="I307" s="2" t="n">
        <v>2018</v>
      </c>
      <c r="J307" s="2" t="n">
        <v>2021</v>
      </c>
      <c r="K307" s="2" t="n">
        <v>2018</v>
      </c>
      <c r="L307" s="2" t="s">
        <v>78</v>
      </c>
      <c r="M307" s="2" t="s">
        <v>1767</v>
      </c>
      <c r="N307" s="2"/>
      <c r="O307" s="2" t="s">
        <v>1768</v>
      </c>
      <c r="P307" s="2" t="s">
        <v>145</v>
      </c>
      <c r="Q307" s="2"/>
      <c r="R307" s="2"/>
      <c r="S307" s="2" t="s">
        <v>166</v>
      </c>
      <c r="T307" s="2" t="s">
        <v>167</v>
      </c>
      <c r="U307" s="2" t="s">
        <v>1769</v>
      </c>
      <c r="V307" s="2" t="n">
        <v>4</v>
      </c>
      <c r="W307" s="2" t="n">
        <v>4</v>
      </c>
      <c r="X307" s="2" t="n">
        <v>0.0002</v>
      </c>
      <c r="Y307" s="2" t="n">
        <v>0</v>
      </c>
      <c r="Z307" s="2" t="n">
        <v>25.606</v>
      </c>
      <c r="AA307" s="2" t="n">
        <v>-80.35</v>
      </c>
      <c r="AB307" s="2" t="s">
        <v>66</v>
      </c>
      <c r="AC307" s="2" t="s">
        <v>1770</v>
      </c>
      <c r="AD307" s="2" t="s">
        <v>1771</v>
      </c>
    </row>
    <row r="308" customFormat="false" ht="23.85" hidden="false" customHeight="false" outlineLevel="0" collapsed="false">
      <c r="A308" s="2" t="s">
        <v>1772</v>
      </c>
      <c r="B308" s="2" t="s">
        <v>1773</v>
      </c>
      <c r="C308" s="2" t="s">
        <v>393</v>
      </c>
      <c r="D308" s="2" t="s">
        <v>1695</v>
      </c>
      <c r="E308" s="2" t="s">
        <v>1632</v>
      </c>
      <c r="F308" s="2" t="s">
        <v>60</v>
      </c>
      <c r="G308" s="2" t="s">
        <v>60</v>
      </c>
      <c r="H308" s="2" t="s">
        <v>63</v>
      </c>
      <c r="I308" s="2" t="n">
        <v>2018</v>
      </c>
      <c r="J308" s="2"/>
      <c r="K308" s="2" t="n">
        <v>2018</v>
      </c>
      <c r="L308" s="2" t="s">
        <v>78</v>
      </c>
      <c r="M308" s="2" t="s">
        <v>1774</v>
      </c>
      <c r="N308" s="2"/>
      <c r="O308" s="2" t="s">
        <v>213</v>
      </c>
      <c r="P308" s="2" t="s">
        <v>145</v>
      </c>
      <c r="Q308" s="2"/>
      <c r="R308" s="2"/>
      <c r="S308" s="2" t="s">
        <v>166</v>
      </c>
      <c r="T308" s="2" t="s">
        <v>167</v>
      </c>
      <c r="U308" s="2" t="s">
        <v>1775</v>
      </c>
      <c r="V308" s="2" t="n">
        <v>1</v>
      </c>
      <c r="W308" s="2" t="n">
        <v>1</v>
      </c>
      <c r="X308" s="2" t="n">
        <v>0</v>
      </c>
      <c r="Y308" s="2" t="n">
        <v>0</v>
      </c>
      <c r="Z308" s="2" t="n">
        <v>25.685</v>
      </c>
      <c r="AA308" s="2" t="n">
        <v>-80.21</v>
      </c>
      <c r="AB308" s="2" t="s">
        <v>878</v>
      </c>
      <c r="AC308" s="2" t="s">
        <v>1776</v>
      </c>
      <c r="AD308" s="2"/>
    </row>
    <row r="309" customFormat="false" ht="57.45" hidden="false" customHeight="false" outlineLevel="0" collapsed="false">
      <c r="A309" s="2" t="s">
        <v>1777</v>
      </c>
      <c r="B309" s="2" t="s">
        <v>1778</v>
      </c>
      <c r="C309" s="2" t="s">
        <v>181</v>
      </c>
      <c r="D309" s="2"/>
      <c r="E309" s="2" t="s">
        <v>1632</v>
      </c>
      <c r="F309" s="2" t="s">
        <v>107</v>
      </c>
      <c r="G309" s="2" t="s">
        <v>107</v>
      </c>
      <c r="H309" s="2" t="s">
        <v>108</v>
      </c>
      <c r="I309" s="2" t="n">
        <v>2019</v>
      </c>
      <c r="J309" s="2"/>
      <c r="K309" s="2" t="n">
        <v>2019</v>
      </c>
      <c r="L309" s="2" t="s">
        <v>78</v>
      </c>
      <c r="M309" s="2" t="s">
        <v>1779</v>
      </c>
      <c r="N309" s="2"/>
      <c r="O309" s="2" t="s">
        <v>750</v>
      </c>
      <c r="P309" s="2" t="s">
        <v>145</v>
      </c>
      <c r="Q309" s="2"/>
      <c r="R309" s="2"/>
      <c r="S309" s="2" t="s">
        <v>166</v>
      </c>
      <c r="T309" s="2" t="s">
        <v>167</v>
      </c>
      <c r="U309" s="2" t="s">
        <v>1780</v>
      </c>
      <c r="V309" s="2" t="n">
        <v>5</v>
      </c>
      <c r="W309" s="2" t="n">
        <v>5</v>
      </c>
      <c r="X309" s="2" t="n">
        <v>0.0152</v>
      </c>
      <c r="Y309" s="2" t="n">
        <v>0</v>
      </c>
      <c r="Z309" s="2" t="n">
        <v>25.46952</v>
      </c>
      <c r="AA309" s="2" t="n">
        <v>-80.47827</v>
      </c>
      <c r="AB309" s="2" t="s">
        <v>177</v>
      </c>
      <c r="AC309" s="2" t="s">
        <v>1781</v>
      </c>
      <c r="AD309" s="2" t="s">
        <v>1782</v>
      </c>
    </row>
    <row r="310" customFormat="false" ht="46.25" hidden="false" customHeight="false" outlineLevel="0" collapsed="false">
      <c r="A310" s="2" t="s">
        <v>1783</v>
      </c>
      <c r="B310" s="2" t="s">
        <v>1784</v>
      </c>
      <c r="C310" s="2" t="s">
        <v>181</v>
      </c>
      <c r="D310" s="2"/>
      <c r="E310" s="2" t="s">
        <v>1632</v>
      </c>
      <c r="F310" s="2" t="s">
        <v>102</v>
      </c>
      <c r="G310" s="2" t="s">
        <v>102</v>
      </c>
      <c r="H310" s="2" t="s">
        <v>87</v>
      </c>
      <c r="I310" s="2" t="n">
        <v>2019</v>
      </c>
      <c r="J310" s="2"/>
      <c r="K310" s="2" t="n">
        <v>2019</v>
      </c>
      <c r="L310" s="2" t="s">
        <v>78</v>
      </c>
      <c r="M310" s="2" t="s">
        <v>1785</v>
      </c>
      <c r="N310" s="2"/>
      <c r="O310" s="2" t="s">
        <v>1786</v>
      </c>
      <c r="P310" s="2" t="s">
        <v>145</v>
      </c>
      <c r="Q310" s="2"/>
      <c r="R310" s="2"/>
      <c r="S310" s="2" t="s">
        <v>166</v>
      </c>
      <c r="T310" s="2" t="s">
        <v>175</v>
      </c>
      <c r="U310" s="2" t="s">
        <v>1787</v>
      </c>
      <c r="V310" s="2" t="n">
        <v>2</v>
      </c>
      <c r="W310" s="2" t="n">
        <v>2</v>
      </c>
      <c r="X310" s="2" t="n">
        <v>0.0036</v>
      </c>
      <c r="Y310" s="2" t="n">
        <v>0</v>
      </c>
      <c r="Z310" s="2" t="n">
        <v>25.53544</v>
      </c>
      <c r="AA310" s="2" t="n">
        <v>-80.41635</v>
      </c>
      <c r="AB310" s="2" t="s">
        <v>510</v>
      </c>
      <c r="AC310" s="2" t="s">
        <v>1788</v>
      </c>
      <c r="AD310" s="2" t="s">
        <v>1789</v>
      </c>
    </row>
    <row r="311" customFormat="false" ht="23.85" hidden="false" customHeight="false" outlineLevel="0" collapsed="false">
      <c r="A311" s="2" t="s">
        <v>1790</v>
      </c>
      <c r="B311" s="2" t="s">
        <v>1791</v>
      </c>
      <c r="C311" s="2" t="s">
        <v>393</v>
      </c>
      <c r="D311" s="2" t="s">
        <v>1695</v>
      </c>
      <c r="E311" s="2" t="s">
        <v>1632</v>
      </c>
      <c r="F311" s="2" t="s">
        <v>60</v>
      </c>
      <c r="G311" s="2" t="s">
        <v>60</v>
      </c>
      <c r="H311" s="2" t="s">
        <v>63</v>
      </c>
      <c r="I311" s="2" t="n">
        <v>2019</v>
      </c>
      <c r="J311" s="2"/>
      <c r="K311" s="2" t="n">
        <v>2019</v>
      </c>
      <c r="L311" s="2" t="s">
        <v>78</v>
      </c>
      <c r="M311" s="2" t="s">
        <v>1792</v>
      </c>
      <c r="N311" s="2"/>
      <c r="O311" s="2" t="s">
        <v>213</v>
      </c>
      <c r="P311" s="2" t="s">
        <v>145</v>
      </c>
      <c r="Q311" s="2"/>
      <c r="R311" s="2"/>
      <c r="S311" s="2" t="s">
        <v>166</v>
      </c>
      <c r="T311" s="2" t="s">
        <v>167</v>
      </c>
      <c r="U311" s="2" t="s">
        <v>1793</v>
      </c>
      <c r="V311" s="2" t="n">
        <v>1</v>
      </c>
      <c r="W311" s="2" t="n">
        <v>1</v>
      </c>
      <c r="X311" s="2" t="n">
        <v>0</v>
      </c>
      <c r="Y311" s="2" t="n">
        <v>0</v>
      </c>
      <c r="Z311" s="2" t="n">
        <v>25.685</v>
      </c>
      <c r="AA311" s="2" t="n">
        <v>-80.21</v>
      </c>
      <c r="AB311" s="2" t="s">
        <v>878</v>
      </c>
      <c r="AC311" s="2" t="s">
        <v>1794</v>
      </c>
      <c r="AD311" s="2"/>
    </row>
    <row r="312" customFormat="false" ht="23.85" hidden="false" customHeight="false" outlineLevel="0" collapsed="false">
      <c r="A312" s="2" t="s">
        <v>1795</v>
      </c>
      <c r="B312" s="2" t="s">
        <v>1796</v>
      </c>
      <c r="C312" s="2" t="s">
        <v>393</v>
      </c>
      <c r="D312" s="2" t="s">
        <v>1695</v>
      </c>
      <c r="E312" s="2" t="s">
        <v>1632</v>
      </c>
      <c r="F312" s="2" t="s">
        <v>60</v>
      </c>
      <c r="G312" s="2" t="s">
        <v>60</v>
      </c>
      <c r="H312" s="2" t="s">
        <v>63</v>
      </c>
      <c r="I312" s="2" t="n">
        <v>2019</v>
      </c>
      <c r="J312" s="2"/>
      <c r="K312" s="2" t="n">
        <v>2019</v>
      </c>
      <c r="L312" s="2" t="s">
        <v>78</v>
      </c>
      <c r="M312" s="2" t="s">
        <v>1797</v>
      </c>
      <c r="N312" s="2"/>
      <c r="O312" s="2" t="s">
        <v>213</v>
      </c>
      <c r="P312" s="2" t="s">
        <v>145</v>
      </c>
      <c r="Q312" s="2"/>
      <c r="R312" s="2"/>
      <c r="S312" s="2" t="s">
        <v>166</v>
      </c>
      <c r="T312" s="2" t="s">
        <v>175</v>
      </c>
      <c r="U312" s="2" t="s">
        <v>1787</v>
      </c>
      <c r="V312" s="2" t="n">
        <v>1</v>
      </c>
      <c r="W312" s="2" t="n">
        <v>1</v>
      </c>
      <c r="X312" s="2" t="n">
        <v>0</v>
      </c>
      <c r="Y312" s="2" t="n">
        <v>0</v>
      </c>
      <c r="Z312" s="2" t="n">
        <v>25.685</v>
      </c>
      <c r="AA312" s="2" t="n">
        <v>-80.21</v>
      </c>
      <c r="AB312" s="2" t="s">
        <v>878</v>
      </c>
      <c r="AC312" s="2" t="s">
        <v>1798</v>
      </c>
      <c r="AD312" s="2"/>
    </row>
    <row r="313" customFormat="false" ht="23.85" hidden="false" customHeight="false" outlineLevel="0" collapsed="false">
      <c r="A313" s="2" t="s">
        <v>1799</v>
      </c>
      <c r="B313" s="2" t="s">
        <v>1800</v>
      </c>
      <c r="C313" s="2" t="s">
        <v>393</v>
      </c>
      <c r="D313" s="2" t="s">
        <v>1695</v>
      </c>
      <c r="E313" s="2" t="s">
        <v>1632</v>
      </c>
      <c r="F313" s="2" t="s">
        <v>60</v>
      </c>
      <c r="G313" s="2" t="s">
        <v>60</v>
      </c>
      <c r="H313" s="2" t="s">
        <v>63</v>
      </c>
      <c r="I313" s="2" t="n">
        <v>2020</v>
      </c>
      <c r="J313" s="2"/>
      <c r="K313" s="2" t="n">
        <v>2020</v>
      </c>
      <c r="L313" s="2" t="s">
        <v>78</v>
      </c>
      <c r="M313" s="2" t="s">
        <v>1801</v>
      </c>
      <c r="N313" s="2"/>
      <c r="O313" s="2" t="s">
        <v>213</v>
      </c>
      <c r="P313" s="2" t="s">
        <v>145</v>
      </c>
      <c r="Q313" s="2"/>
      <c r="R313" s="2"/>
      <c r="S313" s="2" t="s">
        <v>166</v>
      </c>
      <c r="T313" s="2" t="s">
        <v>175</v>
      </c>
      <c r="U313" s="2" t="s">
        <v>1802</v>
      </c>
      <c r="V313" s="2" t="n">
        <v>1</v>
      </c>
      <c r="W313" s="2" t="n">
        <v>1</v>
      </c>
      <c r="X313" s="2" t="n">
        <v>0</v>
      </c>
      <c r="Y313" s="2" t="n">
        <v>0</v>
      </c>
      <c r="Z313" s="2" t="n">
        <v>25.685</v>
      </c>
      <c r="AA313" s="2" t="n">
        <v>-80.21</v>
      </c>
      <c r="AB313" s="2" t="s">
        <v>878</v>
      </c>
      <c r="AC313" s="2" t="s">
        <v>1803</v>
      </c>
      <c r="AD313" s="2"/>
    </row>
    <row r="314" customFormat="false" ht="57.45" hidden="false" customHeight="false" outlineLevel="0" collapsed="false">
      <c r="A314" s="2" t="s">
        <v>1804</v>
      </c>
      <c r="B314" s="2" t="s">
        <v>1805</v>
      </c>
      <c r="C314" s="2" t="s">
        <v>181</v>
      </c>
      <c r="D314" s="2"/>
      <c r="E314" s="2" t="s">
        <v>1632</v>
      </c>
      <c r="F314" s="2" t="s">
        <v>93</v>
      </c>
      <c r="G314" s="2" t="s">
        <v>93</v>
      </c>
      <c r="H314" s="2" t="s">
        <v>77</v>
      </c>
      <c r="I314" s="2" t="n">
        <v>2020</v>
      </c>
      <c r="J314" s="2"/>
      <c r="K314" s="2" t="n">
        <v>2020</v>
      </c>
      <c r="L314" s="2" t="s">
        <v>78</v>
      </c>
      <c r="M314" s="2" t="s">
        <v>1806</v>
      </c>
      <c r="N314" s="2"/>
      <c r="O314" s="2" t="s">
        <v>785</v>
      </c>
      <c r="P314" s="2" t="s">
        <v>145</v>
      </c>
      <c r="Q314" s="2"/>
      <c r="R314" s="2"/>
      <c r="S314" s="2" t="s">
        <v>166</v>
      </c>
      <c r="T314" s="2" t="s">
        <v>167</v>
      </c>
      <c r="U314" s="2" t="s">
        <v>1807</v>
      </c>
      <c r="V314" s="2" t="n">
        <v>6</v>
      </c>
      <c r="W314" s="2" t="n">
        <v>5</v>
      </c>
      <c r="X314" s="2" t="n">
        <v>0.0175</v>
      </c>
      <c r="Y314" s="2" t="n">
        <v>0</v>
      </c>
      <c r="Z314" s="2" t="n">
        <v>25.59662</v>
      </c>
      <c r="AA314" s="2" t="n">
        <v>-80.35689</v>
      </c>
      <c r="AB314" s="2" t="s">
        <v>510</v>
      </c>
      <c r="AC314" s="2" t="s">
        <v>1808</v>
      </c>
      <c r="AD314" s="2" t="s">
        <v>1809</v>
      </c>
    </row>
    <row r="315" customFormat="false" ht="35.05" hidden="false" customHeight="false" outlineLevel="0" collapsed="false">
      <c r="A315" s="2" t="s">
        <v>1810</v>
      </c>
      <c r="B315" s="2" t="s">
        <v>1811</v>
      </c>
      <c r="C315" s="2" t="s">
        <v>393</v>
      </c>
      <c r="D315" s="2" t="s">
        <v>394</v>
      </c>
      <c r="E315" s="2" t="s">
        <v>1632</v>
      </c>
      <c r="F315" s="2" t="s">
        <v>107</v>
      </c>
      <c r="G315" s="2" t="s">
        <v>107</v>
      </c>
      <c r="H315" s="2" t="s">
        <v>108</v>
      </c>
      <c r="I315" s="2" t="n">
        <v>2021</v>
      </c>
      <c r="J315" s="2"/>
      <c r="K315" s="2" t="n">
        <v>2021</v>
      </c>
      <c r="L315" s="2" t="s">
        <v>78</v>
      </c>
      <c r="M315" s="2" t="s">
        <v>1812</v>
      </c>
      <c r="N315" s="2"/>
      <c r="O315" s="2" t="s">
        <v>213</v>
      </c>
      <c r="P315" s="2" t="s">
        <v>145</v>
      </c>
      <c r="Q315" s="2"/>
      <c r="R315" s="2"/>
      <c r="S315" s="2" t="s">
        <v>166</v>
      </c>
      <c r="T315" s="2" t="s">
        <v>167</v>
      </c>
      <c r="U315" s="2" t="s">
        <v>1813</v>
      </c>
      <c r="V315" s="2" t="n">
        <v>2</v>
      </c>
      <c r="W315" s="2" t="n">
        <v>2</v>
      </c>
      <c r="X315" s="2" t="n">
        <v>0</v>
      </c>
      <c r="Y315" s="2" t="n">
        <v>0</v>
      </c>
      <c r="Z315" s="2" t="n">
        <v>25.4778</v>
      </c>
      <c r="AA315" s="2" t="n">
        <v>-80.475</v>
      </c>
      <c r="AB315" s="2" t="s">
        <v>878</v>
      </c>
      <c r="AC315" s="2" t="s">
        <v>1814</v>
      </c>
      <c r="AD315" s="2"/>
    </row>
    <row r="316" customFormat="false" ht="46.25" hidden="false" customHeight="false" outlineLevel="0" collapsed="false">
      <c r="A316" s="2" t="s">
        <v>1815</v>
      </c>
      <c r="B316" s="2" t="s">
        <v>1816</v>
      </c>
      <c r="C316" s="2" t="s">
        <v>181</v>
      </c>
      <c r="D316" s="2"/>
      <c r="E316" s="2" t="s">
        <v>1632</v>
      </c>
      <c r="F316" s="2" t="s">
        <v>97</v>
      </c>
      <c r="G316" s="2" t="s">
        <v>97</v>
      </c>
      <c r="H316" s="2" t="s">
        <v>87</v>
      </c>
      <c r="I316" s="2" t="n">
        <v>2021</v>
      </c>
      <c r="J316" s="2"/>
      <c r="K316" s="2" t="n">
        <v>2021</v>
      </c>
      <c r="L316" s="2" t="s">
        <v>78</v>
      </c>
      <c r="M316" s="2" t="s">
        <v>1785</v>
      </c>
      <c r="N316" s="2"/>
      <c r="O316" s="2" t="s">
        <v>1786</v>
      </c>
      <c r="P316" s="2" t="s">
        <v>145</v>
      </c>
      <c r="Q316" s="2"/>
      <c r="R316" s="2"/>
      <c r="S316" s="2" t="s">
        <v>166</v>
      </c>
      <c r="T316" s="2" t="s">
        <v>175</v>
      </c>
      <c r="U316" s="2" t="s">
        <v>1817</v>
      </c>
      <c r="V316" s="2" t="n">
        <v>1</v>
      </c>
      <c r="W316" s="2" t="n">
        <v>1</v>
      </c>
      <c r="X316" s="2" t="n">
        <v>0</v>
      </c>
      <c r="Y316" s="2" t="n">
        <v>0</v>
      </c>
      <c r="Z316" s="2" t="n">
        <v>25.51838</v>
      </c>
      <c r="AA316" s="2" t="n">
        <v>-80.42493</v>
      </c>
      <c r="AB316" s="2" t="s">
        <v>510</v>
      </c>
      <c r="AC316" s="2" t="s">
        <v>1818</v>
      </c>
      <c r="AD316" s="2" t="s">
        <v>1819</v>
      </c>
    </row>
    <row r="317" customFormat="false" ht="23.85" hidden="false" customHeight="false" outlineLevel="0" collapsed="false">
      <c r="A317" s="2" t="s">
        <v>1820</v>
      </c>
      <c r="B317" s="2" t="s">
        <v>1821</v>
      </c>
      <c r="C317" s="2" t="s">
        <v>393</v>
      </c>
      <c r="D317" s="2" t="s">
        <v>1695</v>
      </c>
      <c r="E317" s="2" t="s">
        <v>1632</v>
      </c>
      <c r="F317" s="2" t="s">
        <v>60</v>
      </c>
      <c r="G317" s="2" t="s">
        <v>60</v>
      </c>
      <c r="H317" s="2" t="s">
        <v>63</v>
      </c>
      <c r="I317" s="2" t="n">
        <v>2021</v>
      </c>
      <c r="J317" s="2"/>
      <c r="K317" s="2" t="n">
        <v>2021</v>
      </c>
      <c r="L317" s="2" t="s">
        <v>78</v>
      </c>
      <c r="M317" s="2" t="s">
        <v>1797</v>
      </c>
      <c r="N317" s="2"/>
      <c r="O317" s="2" t="s">
        <v>213</v>
      </c>
      <c r="P317" s="2" t="s">
        <v>145</v>
      </c>
      <c r="Q317" s="2"/>
      <c r="R317" s="2"/>
      <c r="S317" s="2" t="s">
        <v>166</v>
      </c>
      <c r="T317" s="2" t="s">
        <v>175</v>
      </c>
      <c r="U317" s="2" t="s">
        <v>1817</v>
      </c>
      <c r="V317" s="2" t="n">
        <v>1</v>
      </c>
      <c r="W317" s="2" t="n">
        <v>1</v>
      </c>
      <c r="X317" s="2" t="n">
        <v>0</v>
      </c>
      <c r="Y317" s="2" t="n">
        <v>0</v>
      </c>
      <c r="Z317" s="2" t="n">
        <v>25.685</v>
      </c>
      <c r="AA317" s="2" t="n">
        <v>-80.21</v>
      </c>
      <c r="AB317" s="2" t="s">
        <v>878</v>
      </c>
      <c r="AC317" s="2" t="s">
        <v>1822</v>
      </c>
      <c r="AD317" s="2"/>
    </row>
    <row r="318" customFormat="false" ht="79.85" hidden="false" customHeight="false" outlineLevel="0" collapsed="false">
      <c r="A318" s="2" t="s">
        <v>1823</v>
      </c>
      <c r="B318" s="2" t="s">
        <v>1824</v>
      </c>
      <c r="C318" s="2" t="s">
        <v>181</v>
      </c>
      <c r="D318" s="2"/>
      <c r="E318" s="2" t="s">
        <v>1632</v>
      </c>
      <c r="F318" s="2" t="s">
        <v>107</v>
      </c>
      <c r="G318" s="2" t="s">
        <v>107</v>
      </c>
      <c r="H318" s="2" t="s">
        <v>108</v>
      </c>
      <c r="I318" s="2" t="n">
        <v>2021</v>
      </c>
      <c r="J318" s="2"/>
      <c r="K318" s="2" t="n">
        <v>2021</v>
      </c>
      <c r="L318" s="2" t="s">
        <v>78</v>
      </c>
      <c r="M318" s="2" t="s">
        <v>1825</v>
      </c>
      <c r="N318" s="2"/>
      <c r="O318" s="2" t="s">
        <v>1826</v>
      </c>
      <c r="P318" s="2" t="s">
        <v>145</v>
      </c>
      <c r="Q318" s="2"/>
      <c r="R318" s="2"/>
      <c r="S318" s="2" t="s">
        <v>166</v>
      </c>
      <c r="T318" s="2" t="s">
        <v>167</v>
      </c>
      <c r="U318" s="2" t="s">
        <v>1827</v>
      </c>
      <c r="V318" s="2" t="n">
        <v>5</v>
      </c>
      <c r="W318" s="2" t="n">
        <v>5</v>
      </c>
      <c r="X318" s="2" t="n">
        <v>0.0307</v>
      </c>
      <c r="Y318" s="2" t="n">
        <v>0</v>
      </c>
      <c r="Z318" s="2" t="n">
        <v>25.526</v>
      </c>
      <c r="AA318" s="2" t="n">
        <v>-80.388</v>
      </c>
      <c r="AB318" s="2" t="s">
        <v>66</v>
      </c>
      <c r="AC318" s="2" t="s">
        <v>1828</v>
      </c>
      <c r="AD318" s="2" t="s">
        <v>1829</v>
      </c>
    </row>
    <row r="319" customFormat="false" ht="23.85" hidden="false" customHeight="false" outlineLevel="0" collapsed="false">
      <c r="A319" s="2" t="s">
        <v>1830</v>
      </c>
      <c r="B319" s="2" t="s">
        <v>1831</v>
      </c>
      <c r="C319" s="2" t="s">
        <v>393</v>
      </c>
      <c r="D319" s="2" t="s">
        <v>1695</v>
      </c>
      <c r="E319" s="2" t="s">
        <v>1632</v>
      </c>
      <c r="F319" s="2" t="s">
        <v>60</v>
      </c>
      <c r="G319" s="2" t="s">
        <v>60</v>
      </c>
      <c r="H319" s="2" t="s">
        <v>63</v>
      </c>
      <c r="I319" s="2" t="n">
        <v>2022</v>
      </c>
      <c r="J319" s="2"/>
      <c r="K319" s="2" t="n">
        <v>2022</v>
      </c>
      <c r="L319" s="2" t="s">
        <v>78</v>
      </c>
      <c r="M319" s="2" t="s">
        <v>1832</v>
      </c>
      <c r="N319" s="2"/>
      <c r="O319" s="2" t="s">
        <v>213</v>
      </c>
      <c r="P319" s="2" t="s">
        <v>145</v>
      </c>
      <c r="Q319" s="2"/>
      <c r="R319" s="2"/>
      <c r="S319" s="2" t="s">
        <v>166</v>
      </c>
      <c r="T319" s="2" t="s">
        <v>175</v>
      </c>
      <c r="U319" s="2" t="s">
        <v>1833</v>
      </c>
      <c r="V319" s="2" t="n">
        <v>1</v>
      </c>
      <c r="W319" s="2" t="n">
        <v>1</v>
      </c>
      <c r="X319" s="2" t="n">
        <v>0</v>
      </c>
      <c r="Y319" s="2" t="n">
        <v>0</v>
      </c>
      <c r="Z319" s="2" t="n">
        <v>25.685</v>
      </c>
      <c r="AA319" s="2" t="n">
        <v>-80.21</v>
      </c>
      <c r="AB319" s="2" t="s">
        <v>878</v>
      </c>
      <c r="AC319" s="2" t="s">
        <v>1834</v>
      </c>
      <c r="AD319" s="2"/>
    </row>
    <row r="320" customFormat="false" ht="46.25" hidden="false" customHeight="false" outlineLevel="0" collapsed="false">
      <c r="A320" s="2" t="s">
        <v>1835</v>
      </c>
      <c r="B320" s="2" t="s">
        <v>1836</v>
      </c>
      <c r="C320" s="2" t="s">
        <v>181</v>
      </c>
      <c r="D320" s="2"/>
      <c r="E320" s="2" t="s">
        <v>1632</v>
      </c>
      <c r="F320" s="2" t="s">
        <v>86</v>
      </c>
      <c r="G320" s="2" t="s">
        <v>86</v>
      </c>
      <c r="H320" s="2" t="s">
        <v>87</v>
      </c>
      <c r="I320" s="2" t="n">
        <v>2022</v>
      </c>
      <c r="J320" s="2"/>
      <c r="K320" s="2" t="n">
        <v>2022</v>
      </c>
      <c r="L320" s="2" t="s">
        <v>78</v>
      </c>
      <c r="M320" s="2" t="s">
        <v>1837</v>
      </c>
      <c r="N320" s="2"/>
      <c r="O320" s="2" t="s">
        <v>1786</v>
      </c>
      <c r="P320" s="2" t="s">
        <v>145</v>
      </c>
      <c r="Q320" s="2"/>
      <c r="R320" s="2"/>
      <c r="S320" s="2" t="s">
        <v>166</v>
      </c>
      <c r="T320" s="2" t="s">
        <v>175</v>
      </c>
      <c r="U320" s="2" t="s">
        <v>1833</v>
      </c>
      <c r="V320" s="2" t="n">
        <v>1</v>
      </c>
      <c r="W320" s="2" t="n">
        <v>1</v>
      </c>
      <c r="X320" s="2" t="n">
        <v>0</v>
      </c>
      <c r="Y320" s="2" t="n">
        <v>0</v>
      </c>
      <c r="Z320" s="2" t="n">
        <v>25.54936</v>
      </c>
      <c r="AA320" s="2" t="n">
        <v>-80.39506</v>
      </c>
      <c r="AB320" s="2" t="s">
        <v>510</v>
      </c>
      <c r="AC320" s="2" t="s">
        <v>1838</v>
      </c>
      <c r="AD320" s="2" t="s">
        <v>1839</v>
      </c>
    </row>
    <row r="321" customFormat="false" ht="35.05" hidden="false" customHeight="false" outlineLevel="0" collapsed="false">
      <c r="A321" s="2" t="s">
        <v>1840</v>
      </c>
      <c r="B321" s="2" t="s">
        <v>1841</v>
      </c>
      <c r="C321" s="2" t="s">
        <v>393</v>
      </c>
      <c r="D321" s="2" t="s">
        <v>1695</v>
      </c>
      <c r="E321" s="2" t="s">
        <v>1632</v>
      </c>
      <c r="F321" s="2" t="s">
        <v>60</v>
      </c>
      <c r="G321" s="2" t="s">
        <v>60</v>
      </c>
      <c r="H321" s="2" t="s">
        <v>63</v>
      </c>
      <c r="I321" s="2" t="n">
        <v>2022</v>
      </c>
      <c r="J321" s="2"/>
      <c r="K321" s="2" t="n">
        <v>2022</v>
      </c>
      <c r="L321" s="2" t="s">
        <v>78</v>
      </c>
      <c r="M321" s="2" t="s">
        <v>1842</v>
      </c>
      <c r="N321" s="2"/>
      <c r="O321" s="2" t="s">
        <v>213</v>
      </c>
      <c r="P321" s="2" t="s">
        <v>145</v>
      </c>
      <c r="Q321" s="2"/>
      <c r="R321" s="2"/>
      <c r="S321" s="2" t="s">
        <v>166</v>
      </c>
      <c r="T321" s="2" t="s">
        <v>175</v>
      </c>
      <c r="U321" s="2" t="s">
        <v>1843</v>
      </c>
      <c r="V321" s="2" t="n">
        <v>2</v>
      </c>
      <c r="W321" s="2" t="n">
        <v>2</v>
      </c>
      <c r="X321" s="2" t="n">
        <v>0</v>
      </c>
      <c r="Y321" s="2" t="n">
        <v>0</v>
      </c>
      <c r="Z321" s="2" t="n">
        <v>25.685</v>
      </c>
      <c r="AA321" s="2" t="n">
        <v>-80.21</v>
      </c>
      <c r="AB321" s="2" t="s">
        <v>878</v>
      </c>
      <c r="AC321" s="2" t="s">
        <v>1844</v>
      </c>
      <c r="AD321" s="2"/>
    </row>
    <row r="322" customFormat="false" ht="35.05" hidden="false" customHeight="false" outlineLevel="0" collapsed="false">
      <c r="A322" s="2" t="s">
        <v>1845</v>
      </c>
      <c r="B322" s="2" t="s">
        <v>1846</v>
      </c>
      <c r="C322" s="2" t="s">
        <v>393</v>
      </c>
      <c r="D322" s="2" t="s">
        <v>1695</v>
      </c>
      <c r="E322" s="2" t="s">
        <v>1632</v>
      </c>
      <c r="F322" s="2" t="s">
        <v>60</v>
      </c>
      <c r="G322" s="2" t="s">
        <v>60</v>
      </c>
      <c r="H322" s="2" t="s">
        <v>63</v>
      </c>
      <c r="I322" s="2" t="n">
        <v>2022</v>
      </c>
      <c r="J322" s="2"/>
      <c r="K322" s="2" t="n">
        <v>2022</v>
      </c>
      <c r="L322" s="2" t="s">
        <v>78</v>
      </c>
      <c r="M322" s="2" t="s">
        <v>1847</v>
      </c>
      <c r="N322" s="2"/>
      <c r="O322" s="2" t="s">
        <v>213</v>
      </c>
      <c r="P322" s="2" t="s">
        <v>145</v>
      </c>
      <c r="Q322" s="2"/>
      <c r="R322" s="2"/>
      <c r="S322" s="2" t="s">
        <v>166</v>
      </c>
      <c r="T322" s="2" t="s">
        <v>167</v>
      </c>
      <c r="U322" s="2" t="s">
        <v>1848</v>
      </c>
      <c r="V322" s="2" t="n">
        <v>2</v>
      </c>
      <c r="W322" s="2" t="n">
        <v>2</v>
      </c>
      <c r="X322" s="2" t="n">
        <v>0</v>
      </c>
      <c r="Y322" s="2" t="n">
        <v>0</v>
      </c>
      <c r="Z322" s="2" t="n">
        <v>25.685</v>
      </c>
      <c r="AA322" s="2" t="n">
        <v>-80.21</v>
      </c>
      <c r="AB322" s="2" t="s">
        <v>878</v>
      </c>
      <c r="AC322" s="2" t="s">
        <v>1849</v>
      </c>
      <c r="AD322" s="2"/>
    </row>
    <row r="323" customFormat="false" ht="23.85" hidden="false" customHeight="false" outlineLevel="0" collapsed="false">
      <c r="A323" s="2" t="s">
        <v>1850</v>
      </c>
      <c r="B323" s="2" t="s">
        <v>1851</v>
      </c>
      <c r="C323" s="2" t="s">
        <v>393</v>
      </c>
      <c r="D323" s="2" t="s">
        <v>1695</v>
      </c>
      <c r="E323" s="2" t="s">
        <v>1632</v>
      </c>
      <c r="F323" s="2" t="s">
        <v>60</v>
      </c>
      <c r="G323" s="2" t="s">
        <v>60</v>
      </c>
      <c r="H323" s="2" t="s">
        <v>63</v>
      </c>
      <c r="I323" s="2" t="n">
        <v>2022</v>
      </c>
      <c r="J323" s="2"/>
      <c r="K323" s="2" t="n">
        <v>2022</v>
      </c>
      <c r="L323" s="2" t="s">
        <v>78</v>
      </c>
      <c r="M323" s="2" t="s">
        <v>1852</v>
      </c>
      <c r="N323" s="2"/>
      <c r="O323" s="2" t="s">
        <v>213</v>
      </c>
      <c r="P323" s="2" t="s">
        <v>145</v>
      </c>
      <c r="Q323" s="2"/>
      <c r="R323" s="2"/>
      <c r="S323" s="2" t="s">
        <v>166</v>
      </c>
      <c r="T323" s="2" t="s">
        <v>167</v>
      </c>
      <c r="U323" s="2" t="s">
        <v>1853</v>
      </c>
      <c r="V323" s="2" t="n">
        <v>2</v>
      </c>
      <c r="W323" s="2" t="n">
        <v>2</v>
      </c>
      <c r="X323" s="2" t="n">
        <v>0</v>
      </c>
      <c r="Y323" s="2" t="n">
        <v>0</v>
      </c>
      <c r="Z323" s="2" t="n">
        <v>25.685</v>
      </c>
      <c r="AA323" s="2" t="n">
        <v>-80.21</v>
      </c>
      <c r="AB323" s="2" t="s">
        <v>878</v>
      </c>
      <c r="AC323" s="2" t="s">
        <v>1854</v>
      </c>
      <c r="AD323" s="2"/>
    </row>
    <row r="324" customFormat="false" ht="46.25" hidden="false" customHeight="false" outlineLevel="0" collapsed="false">
      <c r="A324" s="2" t="s">
        <v>1855</v>
      </c>
      <c r="B324" s="2" t="s">
        <v>1856</v>
      </c>
      <c r="C324" s="2" t="s">
        <v>181</v>
      </c>
      <c r="D324" s="2"/>
      <c r="E324" s="2" t="s">
        <v>1632</v>
      </c>
      <c r="F324" s="2" t="s">
        <v>107</v>
      </c>
      <c r="G324" s="2" t="s">
        <v>107</v>
      </c>
      <c r="H324" s="2" t="s">
        <v>108</v>
      </c>
      <c r="I324" s="2" t="n">
        <v>2022</v>
      </c>
      <c r="J324" s="2"/>
      <c r="K324" s="2" t="n">
        <v>2022</v>
      </c>
      <c r="L324" s="2" t="s">
        <v>78</v>
      </c>
      <c r="M324" s="2" t="s">
        <v>1857</v>
      </c>
      <c r="N324" s="2"/>
      <c r="O324" s="2" t="s">
        <v>785</v>
      </c>
      <c r="P324" s="2" t="s">
        <v>145</v>
      </c>
      <c r="Q324" s="2"/>
      <c r="R324" s="2"/>
      <c r="S324" s="2" t="s">
        <v>166</v>
      </c>
      <c r="T324" s="2" t="s">
        <v>175</v>
      </c>
      <c r="U324" s="2" t="s">
        <v>1858</v>
      </c>
      <c r="V324" s="2" t="n">
        <v>2</v>
      </c>
      <c r="W324" s="2" t="n">
        <v>2</v>
      </c>
      <c r="X324" s="2" t="n">
        <v>0.0036</v>
      </c>
      <c r="Y324" s="2" t="n">
        <v>0</v>
      </c>
      <c r="Z324" s="2" t="n">
        <v>25.468</v>
      </c>
      <c r="AA324" s="2" t="n">
        <v>-80.478</v>
      </c>
      <c r="AB324" s="2" t="s">
        <v>66</v>
      </c>
      <c r="AC324" s="2" t="s">
        <v>1859</v>
      </c>
      <c r="AD324" s="2" t="s">
        <v>1860</v>
      </c>
    </row>
    <row r="325" customFormat="false" ht="46.25" hidden="false" customHeight="false" outlineLevel="0" collapsed="false">
      <c r="A325" s="2" t="s">
        <v>1861</v>
      </c>
      <c r="B325" s="2" t="s">
        <v>1862</v>
      </c>
      <c r="C325" s="2" t="s">
        <v>393</v>
      </c>
      <c r="D325" s="2" t="s">
        <v>394</v>
      </c>
      <c r="E325" s="2" t="s">
        <v>1632</v>
      </c>
      <c r="F325" s="2" t="s">
        <v>60</v>
      </c>
      <c r="G325" s="2" t="s">
        <v>60</v>
      </c>
      <c r="H325" s="2" t="s">
        <v>63</v>
      </c>
      <c r="I325" s="2" t="n">
        <v>2022</v>
      </c>
      <c r="J325" s="2"/>
      <c r="K325" s="2" t="n">
        <v>2022</v>
      </c>
      <c r="L325" s="2" t="s">
        <v>78</v>
      </c>
      <c r="M325" s="2" t="s">
        <v>1863</v>
      </c>
      <c r="N325" s="2"/>
      <c r="O325" s="2" t="s">
        <v>213</v>
      </c>
      <c r="P325" s="2" t="s">
        <v>145</v>
      </c>
      <c r="Q325" s="2"/>
      <c r="R325" s="2"/>
      <c r="S325" s="2" t="s">
        <v>166</v>
      </c>
      <c r="T325" s="2" t="s">
        <v>167</v>
      </c>
      <c r="U325" s="2" t="s">
        <v>1864</v>
      </c>
      <c r="V325" s="2" t="n">
        <v>3</v>
      </c>
      <c r="W325" s="2" t="n">
        <v>3</v>
      </c>
      <c r="X325" s="2" t="n">
        <v>0.0036</v>
      </c>
      <c r="Y325" s="2" t="n">
        <v>0</v>
      </c>
      <c r="Z325" s="2" t="n">
        <v>25.685</v>
      </c>
      <c r="AA325" s="2" t="n">
        <v>-80.21</v>
      </c>
      <c r="AB325" s="2" t="s">
        <v>878</v>
      </c>
      <c r="AC325" s="2" t="s">
        <v>1865</v>
      </c>
      <c r="AD325" s="2"/>
    </row>
    <row r="326" customFormat="false" ht="35.05" hidden="false" customHeight="false" outlineLevel="0" collapsed="false">
      <c r="A326" s="2" t="s">
        <v>1866</v>
      </c>
      <c r="B326" s="2" t="s">
        <v>1867</v>
      </c>
      <c r="C326" s="2" t="s">
        <v>393</v>
      </c>
      <c r="D326" s="2" t="s">
        <v>394</v>
      </c>
      <c r="E326" s="2" t="s">
        <v>1632</v>
      </c>
      <c r="F326" s="2" t="s">
        <v>60</v>
      </c>
      <c r="G326" s="2" t="s">
        <v>60</v>
      </c>
      <c r="H326" s="2" t="s">
        <v>63</v>
      </c>
      <c r="I326" s="2" t="n">
        <v>2022</v>
      </c>
      <c r="J326" s="2"/>
      <c r="K326" s="2" t="n">
        <v>2022</v>
      </c>
      <c r="L326" s="2" t="s">
        <v>78</v>
      </c>
      <c r="M326" s="2" t="s">
        <v>1868</v>
      </c>
      <c r="N326" s="2"/>
      <c r="O326" s="2" t="s">
        <v>213</v>
      </c>
      <c r="P326" s="2" t="s">
        <v>145</v>
      </c>
      <c r="Q326" s="2"/>
      <c r="R326" s="2"/>
      <c r="S326" s="2" t="s">
        <v>166</v>
      </c>
      <c r="T326" s="2" t="s">
        <v>167</v>
      </c>
      <c r="U326" s="2" t="s">
        <v>1848</v>
      </c>
      <c r="V326" s="2" t="n">
        <v>4</v>
      </c>
      <c r="W326" s="2" t="n">
        <v>4</v>
      </c>
      <c r="X326" s="2" t="n">
        <v>0.001</v>
      </c>
      <c r="Y326" s="2" t="n">
        <v>0</v>
      </c>
      <c r="Z326" s="2" t="n">
        <v>25.685</v>
      </c>
      <c r="AA326" s="2" t="n">
        <v>-80.21</v>
      </c>
      <c r="AB326" s="2" t="s">
        <v>878</v>
      </c>
      <c r="AC326" s="2" t="s">
        <v>1869</v>
      </c>
      <c r="AD326" s="2"/>
    </row>
    <row r="327" customFormat="false" ht="23.85" hidden="false" customHeight="false" outlineLevel="0" collapsed="false">
      <c r="A327" s="2" t="s">
        <v>1870</v>
      </c>
      <c r="B327" s="2" t="s">
        <v>1871</v>
      </c>
      <c r="C327" s="2" t="s">
        <v>393</v>
      </c>
      <c r="D327" s="2" t="s">
        <v>1695</v>
      </c>
      <c r="E327" s="2" t="s">
        <v>1632</v>
      </c>
      <c r="F327" s="2" t="s">
        <v>60</v>
      </c>
      <c r="G327" s="2" t="s">
        <v>60</v>
      </c>
      <c r="H327" s="2" t="s">
        <v>63</v>
      </c>
      <c r="I327" s="2" t="n">
        <v>2022</v>
      </c>
      <c r="J327" s="2"/>
      <c r="K327" s="2" t="n">
        <v>2022</v>
      </c>
      <c r="L327" s="2" t="s">
        <v>78</v>
      </c>
      <c r="M327" s="2" t="s">
        <v>1872</v>
      </c>
      <c r="N327" s="2"/>
      <c r="O327" s="2" t="s">
        <v>213</v>
      </c>
      <c r="P327" s="2" t="s">
        <v>145</v>
      </c>
      <c r="Q327" s="2"/>
      <c r="R327" s="2"/>
      <c r="S327" s="2" t="s">
        <v>166</v>
      </c>
      <c r="T327" s="2" t="s">
        <v>175</v>
      </c>
      <c r="U327" s="2" t="s">
        <v>1873</v>
      </c>
      <c r="V327" s="2" t="n">
        <v>1</v>
      </c>
      <c r="W327" s="2" t="n">
        <v>1</v>
      </c>
      <c r="X327" s="2" t="n">
        <v>0</v>
      </c>
      <c r="Y327" s="2" t="n">
        <v>0</v>
      </c>
      <c r="Z327" s="2" t="n">
        <v>25.685</v>
      </c>
      <c r="AA327" s="2" t="n">
        <v>-80.21</v>
      </c>
      <c r="AB327" s="2" t="s">
        <v>878</v>
      </c>
      <c r="AC327" s="2" t="s">
        <v>1874</v>
      </c>
      <c r="AD327" s="2"/>
    </row>
    <row r="328" customFormat="false" ht="46.25" hidden="false" customHeight="false" outlineLevel="0" collapsed="false">
      <c r="A328" s="2" t="s">
        <v>1875</v>
      </c>
      <c r="B328" s="2" t="s">
        <v>1876</v>
      </c>
      <c r="C328" s="2" t="s">
        <v>181</v>
      </c>
      <c r="D328" s="2"/>
      <c r="E328" s="2" t="s">
        <v>1632</v>
      </c>
      <c r="F328" s="2" t="s">
        <v>114</v>
      </c>
      <c r="G328" s="2" t="s">
        <v>114</v>
      </c>
      <c r="H328" s="2" t="s">
        <v>108</v>
      </c>
      <c r="I328" s="2" t="n">
        <v>2022</v>
      </c>
      <c r="J328" s="2"/>
      <c r="K328" s="2" t="n">
        <v>2022</v>
      </c>
      <c r="L328" s="2" t="s">
        <v>78</v>
      </c>
      <c r="M328" s="2" t="s">
        <v>1877</v>
      </c>
      <c r="N328" s="2"/>
      <c r="O328" s="2" t="s">
        <v>604</v>
      </c>
      <c r="P328" s="2" t="s">
        <v>145</v>
      </c>
      <c r="Q328" s="2"/>
      <c r="R328" s="2"/>
      <c r="S328" s="2" t="s">
        <v>166</v>
      </c>
      <c r="T328" s="2" t="s">
        <v>175</v>
      </c>
      <c r="U328" s="2" t="s">
        <v>1878</v>
      </c>
      <c r="V328" s="2" t="n">
        <v>1</v>
      </c>
      <c r="W328" s="2" t="n">
        <v>1</v>
      </c>
      <c r="X328" s="2" t="n">
        <v>0</v>
      </c>
      <c r="Y328" s="2" t="n">
        <v>0</v>
      </c>
      <c r="Z328" s="2" t="n">
        <v>25.461</v>
      </c>
      <c r="AA328" s="2" t="n">
        <v>-80.505</v>
      </c>
      <c r="AB328" s="2" t="s">
        <v>66</v>
      </c>
      <c r="AC328" s="2" t="s">
        <v>1879</v>
      </c>
      <c r="AD328" s="2" t="s">
        <v>1880</v>
      </c>
    </row>
    <row r="329" customFormat="false" ht="68.65" hidden="false" customHeight="false" outlineLevel="0" collapsed="false">
      <c r="A329" s="2" t="s">
        <v>1881</v>
      </c>
      <c r="B329" s="2" t="s">
        <v>1882</v>
      </c>
      <c r="C329" s="2" t="s">
        <v>233</v>
      </c>
      <c r="D329" s="2"/>
      <c r="E329" s="2" t="s">
        <v>1632</v>
      </c>
      <c r="F329" s="2" t="s">
        <v>226</v>
      </c>
      <c r="G329" s="2" t="s">
        <v>69</v>
      </c>
      <c r="H329" s="2" t="s">
        <v>71</v>
      </c>
      <c r="I329" s="2" t="n">
        <v>2022</v>
      </c>
      <c r="J329" s="2"/>
      <c r="K329" s="2" t="n">
        <v>2022</v>
      </c>
      <c r="L329" s="2" t="s">
        <v>78</v>
      </c>
      <c r="M329" s="2" t="s">
        <v>1883</v>
      </c>
      <c r="N329" s="2"/>
      <c r="O329" s="2" t="s">
        <v>79</v>
      </c>
      <c r="P329" s="2" t="s">
        <v>145</v>
      </c>
      <c r="Q329" s="2"/>
      <c r="R329" s="2"/>
      <c r="S329" s="2" t="s">
        <v>166</v>
      </c>
      <c r="T329" s="2" t="s">
        <v>167</v>
      </c>
      <c r="U329" s="2" t="s">
        <v>1884</v>
      </c>
      <c r="V329" s="2" t="n">
        <v>6</v>
      </c>
      <c r="W329" s="2" t="n">
        <v>6</v>
      </c>
      <c r="X329" s="2" t="n">
        <v>0.0188</v>
      </c>
      <c r="Y329" s="2" t="n">
        <v>0</v>
      </c>
      <c r="Z329" s="2" t="n">
        <v>25.615</v>
      </c>
      <c r="AA329" s="2" t="n">
        <v>-80.235</v>
      </c>
      <c r="AB329" s="2" t="s">
        <v>229</v>
      </c>
      <c r="AC329" s="2" t="s">
        <v>1885</v>
      </c>
      <c r="AD329" s="2" t="s">
        <v>1886</v>
      </c>
    </row>
    <row r="330" customFormat="false" ht="46.25" hidden="false" customHeight="false" outlineLevel="0" collapsed="false">
      <c r="A330" s="2" t="s">
        <v>1887</v>
      </c>
      <c r="B330" s="2" t="s">
        <v>1888</v>
      </c>
      <c r="C330" s="2" t="s">
        <v>181</v>
      </c>
      <c r="D330" s="2"/>
      <c r="E330" s="2" t="s">
        <v>1632</v>
      </c>
      <c r="F330" s="2" t="s">
        <v>107</v>
      </c>
      <c r="G330" s="2" t="s">
        <v>107</v>
      </c>
      <c r="H330" s="2" t="s">
        <v>108</v>
      </c>
      <c r="I330" s="2" t="n">
        <v>2022</v>
      </c>
      <c r="J330" s="2"/>
      <c r="K330" s="2" t="n">
        <v>2022</v>
      </c>
      <c r="L330" s="2" t="s">
        <v>78</v>
      </c>
      <c r="M330" s="2" t="s">
        <v>1889</v>
      </c>
      <c r="N330" s="2"/>
      <c r="O330" s="2" t="s">
        <v>604</v>
      </c>
      <c r="P330" s="2" t="s">
        <v>145</v>
      </c>
      <c r="Q330" s="2"/>
      <c r="R330" s="2"/>
      <c r="S330" s="2" t="s">
        <v>166</v>
      </c>
      <c r="T330" s="2" t="s">
        <v>175</v>
      </c>
      <c r="U330" s="2" t="s">
        <v>1873</v>
      </c>
      <c r="V330" s="2" t="n">
        <v>1</v>
      </c>
      <c r="W330" s="2" t="n">
        <v>1</v>
      </c>
      <c r="X330" s="2" t="n">
        <v>0</v>
      </c>
      <c r="Y330" s="2" t="n">
        <v>0</v>
      </c>
      <c r="Z330" s="2" t="n">
        <v>25.478</v>
      </c>
      <c r="AA330" s="2" t="n">
        <v>-80.423</v>
      </c>
      <c r="AB330" s="2" t="s">
        <v>66</v>
      </c>
      <c r="AC330" s="2" t="s">
        <v>1890</v>
      </c>
      <c r="AD330" s="2" t="s">
        <v>1891</v>
      </c>
    </row>
    <row r="331" customFormat="false" ht="57.45" hidden="false" customHeight="false" outlineLevel="0" collapsed="false">
      <c r="A331" s="2" t="s">
        <v>1892</v>
      </c>
      <c r="B331" s="2" t="s">
        <v>1893</v>
      </c>
      <c r="C331" s="2" t="s">
        <v>181</v>
      </c>
      <c r="D331" s="2"/>
      <c r="E331" s="2" t="s">
        <v>1632</v>
      </c>
      <c r="F331" s="2" t="s">
        <v>156</v>
      </c>
      <c r="G331" s="2" t="s">
        <v>156</v>
      </c>
      <c r="H331" s="2" t="s">
        <v>108</v>
      </c>
      <c r="I331" s="2" t="n">
        <v>2022</v>
      </c>
      <c r="J331" s="2"/>
      <c r="K331" s="2" t="n">
        <v>2022</v>
      </c>
      <c r="L331" s="2" t="s">
        <v>78</v>
      </c>
      <c r="M331" s="2" t="s">
        <v>1894</v>
      </c>
      <c r="N331" s="2"/>
      <c r="O331" s="2" t="s">
        <v>785</v>
      </c>
      <c r="P331" s="2" t="s">
        <v>145</v>
      </c>
      <c r="Q331" s="2"/>
      <c r="R331" s="2"/>
      <c r="S331" s="2" t="s">
        <v>166</v>
      </c>
      <c r="T331" s="2" t="s">
        <v>167</v>
      </c>
      <c r="U331" s="2" t="s">
        <v>1895</v>
      </c>
      <c r="V331" s="2" t="n">
        <v>5</v>
      </c>
      <c r="W331" s="2" t="n">
        <v>5</v>
      </c>
      <c r="X331" s="2" t="n">
        <v>0.0123</v>
      </c>
      <c r="Y331" s="2" t="n">
        <v>0.0003</v>
      </c>
      <c r="Z331" s="2" t="n">
        <v>25.57464</v>
      </c>
      <c r="AA331" s="2" t="n">
        <v>-80.36922</v>
      </c>
      <c r="AB331" s="2" t="s">
        <v>1896</v>
      </c>
      <c r="AC331" s="2" t="s">
        <v>1897</v>
      </c>
      <c r="AD331" s="2" t="s">
        <v>1898</v>
      </c>
    </row>
    <row r="332" customFormat="false" ht="46.25" hidden="false" customHeight="false" outlineLevel="0" collapsed="false">
      <c r="A332" s="2" t="s">
        <v>1899</v>
      </c>
      <c r="B332" s="2" t="s">
        <v>1900</v>
      </c>
      <c r="C332" s="2" t="s">
        <v>181</v>
      </c>
      <c r="D332" s="2"/>
      <c r="E332" s="2" t="s">
        <v>1632</v>
      </c>
      <c r="F332" s="2" t="s">
        <v>102</v>
      </c>
      <c r="G332" s="2" t="s">
        <v>102</v>
      </c>
      <c r="H332" s="2" t="s">
        <v>87</v>
      </c>
      <c r="I332" s="2" t="n">
        <v>2023</v>
      </c>
      <c r="J332" s="2"/>
      <c r="K332" s="2" t="n">
        <v>2023</v>
      </c>
      <c r="L332" s="2" t="s">
        <v>78</v>
      </c>
      <c r="M332" s="2" t="s">
        <v>1901</v>
      </c>
      <c r="N332" s="2"/>
      <c r="O332" s="2" t="s">
        <v>1786</v>
      </c>
      <c r="P332" s="2" t="s">
        <v>145</v>
      </c>
      <c r="Q332" s="2"/>
      <c r="R332" s="2"/>
      <c r="S332" s="2" t="s">
        <v>166</v>
      </c>
      <c r="T332" s="2" t="s">
        <v>175</v>
      </c>
      <c r="U332" s="2" t="s">
        <v>1902</v>
      </c>
      <c r="V332" s="2" t="n">
        <v>1</v>
      </c>
      <c r="W332" s="2" t="n">
        <v>1</v>
      </c>
      <c r="X332" s="2" t="n">
        <v>0</v>
      </c>
      <c r="Y332" s="2" t="n">
        <v>0</v>
      </c>
      <c r="Z332" s="2" t="n">
        <v>25.53626</v>
      </c>
      <c r="AA332" s="2" t="n">
        <v>-80.41012</v>
      </c>
      <c r="AB332" s="2" t="s">
        <v>510</v>
      </c>
      <c r="AC332" s="2" t="s">
        <v>1903</v>
      </c>
      <c r="AD332" s="2" t="s">
        <v>1904</v>
      </c>
    </row>
    <row r="333" customFormat="false" ht="23.85" hidden="false" customHeight="false" outlineLevel="0" collapsed="false">
      <c r="A333" s="2" t="s">
        <v>1905</v>
      </c>
      <c r="B333" s="2" t="s">
        <v>1906</v>
      </c>
      <c r="C333" s="2" t="s">
        <v>393</v>
      </c>
      <c r="D333" s="2" t="s">
        <v>1695</v>
      </c>
      <c r="E333" s="2" t="s">
        <v>1632</v>
      </c>
      <c r="F333" s="2" t="s">
        <v>60</v>
      </c>
      <c r="G333" s="2" t="s">
        <v>60</v>
      </c>
      <c r="H333" s="2" t="s">
        <v>63</v>
      </c>
      <c r="I333" s="2" t="n">
        <v>2023</v>
      </c>
      <c r="J333" s="2"/>
      <c r="K333" s="2" t="n">
        <v>2023</v>
      </c>
      <c r="L333" s="2" t="s">
        <v>78</v>
      </c>
      <c r="M333" s="2" t="s">
        <v>1907</v>
      </c>
      <c r="N333" s="2"/>
      <c r="O333" s="2" t="s">
        <v>213</v>
      </c>
      <c r="P333" s="2" t="s">
        <v>145</v>
      </c>
      <c r="Q333" s="2"/>
      <c r="R333" s="2"/>
      <c r="S333" s="2" t="s">
        <v>166</v>
      </c>
      <c r="T333" s="2" t="s">
        <v>167</v>
      </c>
      <c r="U333" s="2" t="s">
        <v>1908</v>
      </c>
      <c r="V333" s="2" t="n">
        <v>1</v>
      </c>
      <c r="W333" s="2" t="n">
        <v>1</v>
      </c>
      <c r="X333" s="2" t="n">
        <v>0</v>
      </c>
      <c r="Y333" s="2" t="n">
        <v>0</v>
      </c>
      <c r="Z333" s="2" t="n">
        <v>25.685</v>
      </c>
      <c r="AA333" s="2" t="n">
        <v>-80.21</v>
      </c>
      <c r="AB333" s="2" t="s">
        <v>878</v>
      </c>
      <c r="AC333" s="2" t="s">
        <v>1909</v>
      </c>
      <c r="AD333" s="2"/>
    </row>
    <row r="334" customFormat="false" ht="35.05" hidden="false" customHeight="false" outlineLevel="0" collapsed="false">
      <c r="A334" s="2" t="s">
        <v>1910</v>
      </c>
      <c r="B334" s="2" t="s">
        <v>1911</v>
      </c>
      <c r="C334" s="2" t="s">
        <v>181</v>
      </c>
      <c r="D334" s="2"/>
      <c r="E334" s="2" t="s">
        <v>1632</v>
      </c>
      <c r="F334" s="2" t="s">
        <v>114</v>
      </c>
      <c r="G334" s="2" t="s">
        <v>114</v>
      </c>
      <c r="H334" s="2" t="s">
        <v>108</v>
      </c>
      <c r="I334" s="2" t="n">
        <v>2023</v>
      </c>
      <c r="J334" s="2"/>
      <c r="K334" s="2" t="n">
        <v>2023</v>
      </c>
      <c r="L334" s="2" t="s">
        <v>78</v>
      </c>
      <c r="M334" s="2" t="s">
        <v>1912</v>
      </c>
      <c r="N334" s="2"/>
      <c r="O334" s="2" t="s">
        <v>1615</v>
      </c>
      <c r="P334" s="2" t="s">
        <v>145</v>
      </c>
      <c r="Q334" s="2"/>
      <c r="R334" s="2"/>
      <c r="S334" s="2" t="s">
        <v>166</v>
      </c>
      <c r="T334" s="2" t="s">
        <v>175</v>
      </c>
      <c r="U334" s="2" t="s">
        <v>1913</v>
      </c>
      <c r="V334" s="2" t="n">
        <v>1</v>
      </c>
      <c r="W334" s="2" t="n">
        <v>1</v>
      </c>
      <c r="X334" s="2" t="n">
        <v>0</v>
      </c>
      <c r="Y334" s="2" t="n">
        <v>0</v>
      </c>
      <c r="Z334" s="2" t="n">
        <v>25.438</v>
      </c>
      <c r="AA334" s="2" t="n">
        <v>-80.47</v>
      </c>
      <c r="AB334" s="2" t="s">
        <v>66</v>
      </c>
      <c r="AC334" s="2" t="s">
        <v>1914</v>
      </c>
      <c r="AD334" s="2" t="s">
        <v>1915</v>
      </c>
    </row>
    <row r="335" customFormat="false" ht="23.85" hidden="false" customHeight="false" outlineLevel="0" collapsed="false">
      <c r="A335" s="2" t="s">
        <v>1916</v>
      </c>
      <c r="B335" s="2" t="s">
        <v>1917</v>
      </c>
      <c r="C335" s="2" t="s">
        <v>181</v>
      </c>
      <c r="D335" s="2"/>
      <c r="E335" s="2" t="s">
        <v>1632</v>
      </c>
      <c r="F335" s="2" t="s">
        <v>156</v>
      </c>
      <c r="G335" s="2" t="s">
        <v>156</v>
      </c>
      <c r="H335" s="2" t="s">
        <v>108</v>
      </c>
      <c r="I335" s="2" t="n">
        <v>2023</v>
      </c>
      <c r="J335" s="2"/>
      <c r="K335" s="2" t="n">
        <v>2023</v>
      </c>
      <c r="L335" s="2" t="s">
        <v>78</v>
      </c>
      <c r="M335" s="2" t="s">
        <v>1918</v>
      </c>
      <c r="N335" s="2"/>
      <c r="O335" s="2" t="s">
        <v>604</v>
      </c>
      <c r="P335" s="2" t="s">
        <v>145</v>
      </c>
      <c r="Q335" s="2"/>
      <c r="R335" s="2"/>
      <c r="S335" s="2" t="s">
        <v>166</v>
      </c>
      <c r="T335" s="2" t="s">
        <v>175</v>
      </c>
      <c r="U335" s="2" t="s">
        <v>1919</v>
      </c>
      <c r="V335" s="2" t="n">
        <v>0</v>
      </c>
      <c r="W335" s="2" t="n">
        <v>0</v>
      </c>
      <c r="X335" s="2" t="n">
        <v>0</v>
      </c>
      <c r="Y335" s="2" t="n">
        <v>0</v>
      </c>
      <c r="Z335" s="2" t="n">
        <v>25.58223</v>
      </c>
      <c r="AA335" s="2" t="n">
        <v>-80.3702</v>
      </c>
      <c r="AB335" s="2" t="s">
        <v>510</v>
      </c>
      <c r="AC335" s="2" t="s">
        <v>1920</v>
      </c>
      <c r="AD335" s="2" t="s">
        <v>1921</v>
      </c>
    </row>
    <row r="336" customFormat="false" ht="35.05" hidden="false" customHeight="false" outlineLevel="0" collapsed="false">
      <c r="A336" s="2" t="s">
        <v>1922</v>
      </c>
      <c r="B336" s="2" t="s">
        <v>1923</v>
      </c>
      <c r="C336" s="2" t="s">
        <v>181</v>
      </c>
      <c r="D336" s="2"/>
      <c r="E336" s="2" t="s">
        <v>1632</v>
      </c>
      <c r="F336" s="2" t="s">
        <v>97</v>
      </c>
      <c r="G336" s="2" t="s">
        <v>97</v>
      </c>
      <c r="H336" s="2" t="s">
        <v>87</v>
      </c>
      <c r="I336" s="2" t="n">
        <v>2023</v>
      </c>
      <c r="J336" s="2"/>
      <c r="K336" s="2" t="n">
        <v>2023</v>
      </c>
      <c r="L336" s="2" t="s">
        <v>78</v>
      </c>
      <c r="M336" s="2" t="s">
        <v>1837</v>
      </c>
      <c r="N336" s="2"/>
      <c r="O336" s="2" t="s">
        <v>604</v>
      </c>
      <c r="P336" s="2" t="s">
        <v>145</v>
      </c>
      <c r="Q336" s="2"/>
      <c r="R336" s="2"/>
      <c r="S336" s="2" t="s">
        <v>166</v>
      </c>
      <c r="T336" s="2" t="s">
        <v>175</v>
      </c>
      <c r="U336" s="2" t="s">
        <v>1924</v>
      </c>
      <c r="V336" s="2" t="n">
        <v>1</v>
      </c>
      <c r="W336" s="2" t="n">
        <v>1</v>
      </c>
      <c r="X336" s="2" t="n">
        <v>0</v>
      </c>
      <c r="Y336" s="2" t="n">
        <v>0</v>
      </c>
      <c r="Z336" s="2" t="n">
        <v>25.51333</v>
      </c>
      <c r="AA336" s="2" t="n">
        <v>-80.43749</v>
      </c>
      <c r="AB336" s="2" t="s">
        <v>510</v>
      </c>
      <c r="AC336" s="2" t="s">
        <v>1925</v>
      </c>
      <c r="AD336" s="2" t="s">
        <v>1926</v>
      </c>
    </row>
    <row r="337" customFormat="false" ht="46.25" hidden="false" customHeight="false" outlineLevel="0" collapsed="false">
      <c r="A337" s="2" t="s">
        <v>1927</v>
      </c>
      <c r="B337" s="2" t="s">
        <v>1928</v>
      </c>
      <c r="C337" s="2" t="s">
        <v>181</v>
      </c>
      <c r="D337" s="2"/>
      <c r="E337" s="2" t="s">
        <v>1632</v>
      </c>
      <c r="F337" s="2" t="s">
        <v>107</v>
      </c>
      <c r="G337" s="2" t="s">
        <v>107</v>
      </c>
      <c r="H337" s="2" t="s">
        <v>108</v>
      </c>
      <c r="I337" s="2" t="n">
        <v>2023</v>
      </c>
      <c r="J337" s="2"/>
      <c r="K337" s="2" t="n">
        <v>2023</v>
      </c>
      <c r="L337" s="2" t="s">
        <v>78</v>
      </c>
      <c r="M337" s="2" t="s">
        <v>1929</v>
      </c>
      <c r="N337" s="2"/>
      <c r="O337" s="2" t="s">
        <v>750</v>
      </c>
      <c r="P337" s="2" t="s">
        <v>145</v>
      </c>
      <c r="Q337" s="2"/>
      <c r="R337" s="2"/>
      <c r="S337" s="2" t="s">
        <v>166</v>
      </c>
      <c r="T337" s="2" t="s">
        <v>167</v>
      </c>
      <c r="U337" s="2" t="s">
        <v>1908</v>
      </c>
      <c r="V337" s="2" t="n">
        <v>2</v>
      </c>
      <c r="W337" s="2" t="n">
        <v>2</v>
      </c>
      <c r="X337" s="2" t="n">
        <v>0.0036</v>
      </c>
      <c r="Y337" s="2" t="n">
        <v>0</v>
      </c>
      <c r="Z337" s="2" t="n">
        <v>25.458</v>
      </c>
      <c r="AA337" s="2" t="n">
        <v>-80.423</v>
      </c>
      <c r="AB337" s="2" t="s">
        <v>66</v>
      </c>
      <c r="AC337" s="2" t="s">
        <v>1930</v>
      </c>
      <c r="AD337" s="2" t="s">
        <v>1931</v>
      </c>
    </row>
    <row r="338" customFormat="false" ht="23.85" hidden="false" customHeight="false" outlineLevel="0" collapsed="false">
      <c r="A338" s="2" t="s">
        <v>1932</v>
      </c>
      <c r="B338" s="2" t="s">
        <v>1933</v>
      </c>
      <c r="C338" s="2" t="s">
        <v>393</v>
      </c>
      <c r="D338" s="2" t="s">
        <v>1695</v>
      </c>
      <c r="E338" s="2" t="s">
        <v>1632</v>
      </c>
      <c r="F338" s="2" t="s">
        <v>60</v>
      </c>
      <c r="G338" s="2" t="s">
        <v>60</v>
      </c>
      <c r="H338" s="2" t="s">
        <v>63</v>
      </c>
      <c r="I338" s="2" t="n">
        <v>2023</v>
      </c>
      <c r="J338" s="2"/>
      <c r="K338" s="2" t="n">
        <v>2023</v>
      </c>
      <c r="L338" s="2" t="s">
        <v>78</v>
      </c>
      <c r="M338" s="2" t="s">
        <v>1934</v>
      </c>
      <c r="N338" s="2"/>
      <c r="O338" s="2" t="s">
        <v>213</v>
      </c>
      <c r="P338" s="2" t="s">
        <v>145</v>
      </c>
      <c r="Q338" s="2"/>
      <c r="R338" s="2"/>
      <c r="S338" s="2" t="s">
        <v>166</v>
      </c>
      <c r="T338" s="2" t="s">
        <v>175</v>
      </c>
      <c r="U338" s="2" t="s">
        <v>1935</v>
      </c>
      <c r="V338" s="2" t="n">
        <v>1</v>
      </c>
      <c r="W338" s="2" t="n">
        <v>1</v>
      </c>
      <c r="X338" s="2" t="n">
        <v>0</v>
      </c>
      <c r="Y338" s="2" t="n">
        <v>0</v>
      </c>
      <c r="Z338" s="2" t="n">
        <v>25.685</v>
      </c>
      <c r="AA338" s="2" t="n">
        <v>-80.21</v>
      </c>
      <c r="AB338" s="2" t="s">
        <v>878</v>
      </c>
      <c r="AC338" s="2" t="s">
        <v>1936</v>
      </c>
      <c r="AD338" s="2"/>
    </row>
    <row r="339" customFormat="false" ht="57.45" hidden="false" customHeight="false" outlineLevel="0" collapsed="false">
      <c r="A339" s="2" t="s">
        <v>1937</v>
      </c>
      <c r="B339" s="2" t="s">
        <v>1938</v>
      </c>
      <c r="C339" s="2" t="s">
        <v>181</v>
      </c>
      <c r="D339" s="2"/>
      <c r="E339" s="2" t="s">
        <v>1632</v>
      </c>
      <c r="F339" s="2" t="s">
        <v>107</v>
      </c>
      <c r="G339" s="2" t="s">
        <v>107</v>
      </c>
      <c r="H339" s="2" t="s">
        <v>108</v>
      </c>
      <c r="I339" s="2" t="n">
        <v>2023</v>
      </c>
      <c r="J339" s="2"/>
      <c r="K339" s="2" t="n">
        <v>2023</v>
      </c>
      <c r="L339" s="2" t="s">
        <v>78</v>
      </c>
      <c r="M339" s="2" t="s">
        <v>1939</v>
      </c>
      <c r="N339" s="2"/>
      <c r="O339" s="2" t="s">
        <v>1615</v>
      </c>
      <c r="P339" s="2" t="s">
        <v>145</v>
      </c>
      <c r="Q339" s="2"/>
      <c r="R339" s="2"/>
      <c r="S339" s="2" t="s">
        <v>166</v>
      </c>
      <c r="T339" s="2" t="s">
        <v>167</v>
      </c>
      <c r="U339" s="2" t="s">
        <v>1940</v>
      </c>
      <c r="V339" s="2" t="n">
        <v>3</v>
      </c>
      <c r="W339" s="2" t="n">
        <v>3</v>
      </c>
      <c r="X339" s="2" t="n">
        <v>0.0042</v>
      </c>
      <c r="Y339" s="2" t="n">
        <v>0.0004</v>
      </c>
      <c r="Z339" s="2" t="n">
        <v>25.447</v>
      </c>
      <c r="AA339" s="2" t="n">
        <v>-80.442</v>
      </c>
      <c r="AB339" s="2" t="s">
        <v>66</v>
      </c>
      <c r="AC339" s="2" t="s">
        <v>1941</v>
      </c>
      <c r="AD339" s="2" t="s">
        <v>1942</v>
      </c>
    </row>
    <row r="340" customFormat="false" ht="23.85" hidden="false" customHeight="false" outlineLevel="0" collapsed="false">
      <c r="A340" s="2" t="s">
        <v>1943</v>
      </c>
      <c r="B340" s="2" t="s">
        <v>1944</v>
      </c>
      <c r="C340" s="2" t="s">
        <v>393</v>
      </c>
      <c r="D340" s="2" t="s">
        <v>1695</v>
      </c>
      <c r="E340" s="2" t="s">
        <v>1632</v>
      </c>
      <c r="F340" s="2" t="s">
        <v>60</v>
      </c>
      <c r="G340" s="2" t="s">
        <v>60</v>
      </c>
      <c r="H340" s="2" t="s">
        <v>63</v>
      </c>
      <c r="I340" s="2" t="n">
        <v>2023</v>
      </c>
      <c r="J340" s="2"/>
      <c r="K340" s="2" t="n">
        <v>2023</v>
      </c>
      <c r="L340" s="2" t="s">
        <v>78</v>
      </c>
      <c r="M340" s="2" t="s">
        <v>1832</v>
      </c>
      <c r="N340" s="2"/>
      <c r="O340" s="2" t="s">
        <v>213</v>
      </c>
      <c r="P340" s="2" t="s">
        <v>145</v>
      </c>
      <c r="Q340" s="2"/>
      <c r="R340" s="2"/>
      <c r="S340" s="2" t="s">
        <v>166</v>
      </c>
      <c r="T340" s="2" t="s">
        <v>175</v>
      </c>
      <c r="U340" s="2" t="s">
        <v>1902</v>
      </c>
      <c r="V340" s="2" t="n">
        <v>1</v>
      </c>
      <c r="W340" s="2" t="n">
        <v>1</v>
      </c>
      <c r="X340" s="2" t="n">
        <v>0</v>
      </c>
      <c r="Y340" s="2" t="n">
        <v>0</v>
      </c>
      <c r="Z340" s="2" t="n">
        <v>25.685</v>
      </c>
      <c r="AA340" s="2" t="n">
        <v>-80.21</v>
      </c>
      <c r="AB340" s="2" t="s">
        <v>878</v>
      </c>
      <c r="AC340" s="2" t="s">
        <v>1945</v>
      </c>
      <c r="AD340" s="2"/>
    </row>
    <row r="341" customFormat="false" ht="35.05" hidden="false" customHeight="false" outlineLevel="0" collapsed="false">
      <c r="A341" s="2" t="s">
        <v>1946</v>
      </c>
      <c r="B341" s="2" t="s">
        <v>1947</v>
      </c>
      <c r="C341" s="2" t="s">
        <v>393</v>
      </c>
      <c r="D341" s="2" t="s">
        <v>394</v>
      </c>
      <c r="E341" s="2" t="s">
        <v>1632</v>
      </c>
      <c r="F341" s="2" t="s">
        <v>60</v>
      </c>
      <c r="G341" s="2" t="s">
        <v>60</v>
      </c>
      <c r="H341" s="2" t="s">
        <v>63</v>
      </c>
      <c r="I341" s="2" t="n">
        <v>2023</v>
      </c>
      <c r="J341" s="2"/>
      <c r="K341" s="2" t="n">
        <v>2023</v>
      </c>
      <c r="L341" s="2" t="s">
        <v>78</v>
      </c>
      <c r="M341" s="2" t="s">
        <v>1948</v>
      </c>
      <c r="N341" s="2"/>
      <c r="O341" s="2" t="s">
        <v>213</v>
      </c>
      <c r="P341" s="2" t="s">
        <v>145</v>
      </c>
      <c r="Q341" s="2"/>
      <c r="R341" s="2"/>
      <c r="S341" s="2" t="s">
        <v>166</v>
      </c>
      <c r="T341" s="2" t="s">
        <v>175</v>
      </c>
      <c r="U341" s="2" t="s">
        <v>1949</v>
      </c>
      <c r="V341" s="2" t="n">
        <v>2</v>
      </c>
      <c r="W341" s="2" t="n">
        <v>2</v>
      </c>
      <c r="X341" s="2" t="n">
        <v>0</v>
      </c>
      <c r="Y341" s="2" t="n">
        <v>0</v>
      </c>
      <c r="Z341" s="2" t="n">
        <v>25.685</v>
      </c>
      <c r="AA341" s="2" t="n">
        <v>-80.21</v>
      </c>
      <c r="AB341" s="2" t="s">
        <v>878</v>
      </c>
      <c r="AC341" s="2" t="s">
        <v>1950</v>
      </c>
      <c r="AD341" s="2"/>
    </row>
    <row r="342" customFormat="false" ht="35.05" hidden="false" customHeight="false" outlineLevel="0" collapsed="false">
      <c r="A342" s="2" t="s">
        <v>1951</v>
      </c>
      <c r="B342" s="2" t="s">
        <v>1952</v>
      </c>
      <c r="C342" s="2" t="s">
        <v>181</v>
      </c>
      <c r="D342" s="2"/>
      <c r="E342" s="2" t="s">
        <v>1632</v>
      </c>
      <c r="F342" s="2" t="s">
        <v>107</v>
      </c>
      <c r="G342" s="2" t="s">
        <v>107</v>
      </c>
      <c r="H342" s="2" t="s">
        <v>108</v>
      </c>
      <c r="I342" s="2" t="n">
        <v>2023</v>
      </c>
      <c r="J342" s="2"/>
      <c r="K342" s="2" t="n">
        <v>2023</v>
      </c>
      <c r="L342" s="2" t="s">
        <v>78</v>
      </c>
      <c r="M342" s="2" t="s">
        <v>1857</v>
      </c>
      <c r="N342" s="2"/>
      <c r="O342" s="2" t="s">
        <v>604</v>
      </c>
      <c r="P342" s="2" t="s">
        <v>145</v>
      </c>
      <c r="Q342" s="2"/>
      <c r="R342" s="2"/>
      <c r="S342" s="2" t="s">
        <v>166</v>
      </c>
      <c r="T342" s="2" t="s">
        <v>175</v>
      </c>
      <c r="U342" s="2" t="s">
        <v>1935</v>
      </c>
      <c r="V342" s="2" t="n">
        <v>1</v>
      </c>
      <c r="W342" s="2" t="n">
        <v>1</v>
      </c>
      <c r="X342" s="2" t="n">
        <v>0</v>
      </c>
      <c r="Y342" s="2" t="n">
        <v>0</v>
      </c>
      <c r="Z342" s="2" t="n">
        <v>25.445</v>
      </c>
      <c r="AA342" s="2" t="n">
        <v>-80.452</v>
      </c>
      <c r="AB342" s="2" t="s">
        <v>66</v>
      </c>
      <c r="AC342" s="2" t="s">
        <v>1953</v>
      </c>
      <c r="AD342" s="2" t="s">
        <v>1954</v>
      </c>
    </row>
    <row r="343" customFormat="false" ht="23.85" hidden="false" customHeight="false" outlineLevel="0" collapsed="false">
      <c r="A343" s="2" t="s">
        <v>1955</v>
      </c>
      <c r="B343" s="2" t="s">
        <v>1956</v>
      </c>
      <c r="C343" s="2" t="s">
        <v>393</v>
      </c>
      <c r="D343" s="2" t="s">
        <v>1695</v>
      </c>
      <c r="E343" s="2" t="s">
        <v>1632</v>
      </c>
      <c r="F343" s="2" t="s">
        <v>60</v>
      </c>
      <c r="G343" s="2" t="s">
        <v>60</v>
      </c>
      <c r="H343" s="2" t="s">
        <v>63</v>
      </c>
      <c r="I343" s="2" t="n">
        <v>2023</v>
      </c>
      <c r="J343" s="2"/>
      <c r="K343" s="2" t="n">
        <v>2023</v>
      </c>
      <c r="L343" s="2" t="s">
        <v>78</v>
      </c>
      <c r="M343" s="2" t="s">
        <v>1957</v>
      </c>
      <c r="N343" s="2"/>
      <c r="O343" s="2" t="s">
        <v>213</v>
      </c>
      <c r="P343" s="2" t="s">
        <v>145</v>
      </c>
      <c r="Q343" s="2"/>
      <c r="R343" s="2"/>
      <c r="S343" s="2" t="s">
        <v>166</v>
      </c>
      <c r="T343" s="2" t="s">
        <v>175</v>
      </c>
      <c r="U343" s="2" t="s">
        <v>1958</v>
      </c>
      <c r="V343" s="2" t="n">
        <v>1</v>
      </c>
      <c r="W343" s="2" t="n">
        <v>1</v>
      </c>
      <c r="X343" s="2" t="n">
        <v>0</v>
      </c>
      <c r="Y343" s="2" t="n">
        <v>0</v>
      </c>
      <c r="Z343" s="2" t="n">
        <v>25.685</v>
      </c>
      <c r="AA343" s="2" t="n">
        <v>-80.21</v>
      </c>
      <c r="AB343" s="2" t="s">
        <v>878</v>
      </c>
      <c r="AC343" s="2" t="s">
        <v>1959</v>
      </c>
      <c r="AD343" s="2"/>
    </row>
    <row r="344" customFormat="false" ht="46.25" hidden="false" customHeight="false" outlineLevel="0" collapsed="false">
      <c r="A344" s="2" t="s">
        <v>1960</v>
      </c>
      <c r="B344" s="2" t="s">
        <v>1961</v>
      </c>
      <c r="C344" s="2" t="s">
        <v>181</v>
      </c>
      <c r="D344" s="2"/>
      <c r="E344" s="2" t="s">
        <v>1632</v>
      </c>
      <c r="F344" s="2" t="s">
        <v>86</v>
      </c>
      <c r="G344" s="2" t="s">
        <v>86</v>
      </c>
      <c r="H344" s="2" t="s">
        <v>87</v>
      </c>
      <c r="I344" s="2" t="n">
        <v>2023</v>
      </c>
      <c r="J344" s="2"/>
      <c r="K344" s="2" t="n">
        <v>2023</v>
      </c>
      <c r="L344" s="2" t="s">
        <v>78</v>
      </c>
      <c r="M344" s="2" t="s">
        <v>1837</v>
      </c>
      <c r="N344" s="2"/>
      <c r="O344" s="2" t="s">
        <v>1786</v>
      </c>
      <c r="P344" s="2" t="s">
        <v>145</v>
      </c>
      <c r="Q344" s="2"/>
      <c r="R344" s="2"/>
      <c r="S344" s="2" t="s">
        <v>166</v>
      </c>
      <c r="T344" s="2" t="s">
        <v>175</v>
      </c>
      <c r="U344" s="2" t="s">
        <v>1802</v>
      </c>
      <c r="V344" s="2" t="n">
        <v>2</v>
      </c>
      <c r="W344" s="2" t="n">
        <v>2</v>
      </c>
      <c r="X344" s="2" t="n">
        <v>0.0036</v>
      </c>
      <c r="Y344" s="2" t="n">
        <v>0</v>
      </c>
      <c r="Z344" s="2" t="n">
        <v>25.55076</v>
      </c>
      <c r="AA344" s="2" t="n">
        <v>-80.3933</v>
      </c>
      <c r="AB344" s="2" t="s">
        <v>510</v>
      </c>
      <c r="AC344" s="2" t="s">
        <v>1962</v>
      </c>
      <c r="AD344" s="2" t="s">
        <v>1963</v>
      </c>
    </row>
    <row r="345" customFormat="false" ht="57.45" hidden="false" customHeight="false" outlineLevel="0" collapsed="false">
      <c r="A345" s="2" t="s">
        <v>1964</v>
      </c>
      <c r="B345" s="2" t="s">
        <v>1965</v>
      </c>
      <c r="C345" s="2" t="s">
        <v>181</v>
      </c>
      <c r="D345" s="2"/>
      <c r="E345" s="2" t="s">
        <v>1632</v>
      </c>
      <c r="F345" s="2" t="s">
        <v>156</v>
      </c>
      <c r="G345" s="2" t="s">
        <v>156</v>
      </c>
      <c r="H345" s="2" t="s">
        <v>108</v>
      </c>
      <c r="I345" s="2" t="n">
        <v>2023</v>
      </c>
      <c r="J345" s="2"/>
      <c r="K345" s="2" t="n">
        <v>2023</v>
      </c>
      <c r="L345" s="2" t="s">
        <v>78</v>
      </c>
      <c r="M345" s="2" t="s">
        <v>1966</v>
      </c>
      <c r="N345" s="2"/>
      <c r="O345" s="2" t="s">
        <v>785</v>
      </c>
      <c r="P345" s="2" t="s">
        <v>145</v>
      </c>
      <c r="Q345" s="2"/>
      <c r="R345" s="2"/>
      <c r="S345" s="2" t="s">
        <v>166</v>
      </c>
      <c r="T345" s="2" t="s">
        <v>175</v>
      </c>
      <c r="U345" s="2" t="s">
        <v>1967</v>
      </c>
      <c r="V345" s="2" t="n">
        <v>0</v>
      </c>
      <c r="W345" s="2" t="n">
        <v>0</v>
      </c>
      <c r="X345" s="2" t="n">
        <v>0</v>
      </c>
      <c r="Y345" s="2" t="n">
        <v>0</v>
      </c>
      <c r="Z345" s="2" t="n">
        <v>25.58</v>
      </c>
      <c r="AA345" s="2" t="n">
        <v>-80.376</v>
      </c>
      <c r="AB345" s="2" t="s">
        <v>66</v>
      </c>
      <c r="AC345" s="2" t="s">
        <v>1968</v>
      </c>
      <c r="AD345" s="2" t="s">
        <v>1969</v>
      </c>
    </row>
    <row r="346" customFormat="false" ht="46.25" hidden="false" customHeight="false" outlineLevel="0" collapsed="false">
      <c r="A346" s="2" t="s">
        <v>1970</v>
      </c>
      <c r="B346" s="2" t="s">
        <v>1971</v>
      </c>
      <c r="C346" s="2" t="s">
        <v>181</v>
      </c>
      <c r="D346" s="2"/>
      <c r="E346" s="2" t="s">
        <v>1632</v>
      </c>
      <c r="F346" s="2" t="s">
        <v>107</v>
      </c>
      <c r="G346" s="2" t="s">
        <v>107</v>
      </c>
      <c r="H346" s="2" t="s">
        <v>108</v>
      </c>
      <c r="I346" s="2" t="n">
        <v>2023</v>
      </c>
      <c r="J346" s="2"/>
      <c r="K346" s="2" t="n">
        <v>2023</v>
      </c>
      <c r="L346" s="2" t="s">
        <v>78</v>
      </c>
      <c r="M346" s="2" t="s">
        <v>1857</v>
      </c>
      <c r="N346" s="2"/>
      <c r="O346" s="2" t="s">
        <v>1786</v>
      </c>
      <c r="P346" s="2" t="s">
        <v>145</v>
      </c>
      <c r="Q346" s="2"/>
      <c r="R346" s="2"/>
      <c r="S346" s="2" t="s">
        <v>166</v>
      </c>
      <c r="T346" s="2" t="s">
        <v>175</v>
      </c>
      <c r="U346" s="2" t="s">
        <v>1958</v>
      </c>
      <c r="V346" s="2" t="n">
        <v>1</v>
      </c>
      <c r="W346" s="2" t="n">
        <v>1</v>
      </c>
      <c r="X346" s="2" t="n">
        <v>0</v>
      </c>
      <c r="Y346" s="2" t="n">
        <v>0</v>
      </c>
      <c r="Z346" s="2" t="n">
        <v>25.50553</v>
      </c>
      <c r="AA346" s="2" t="n">
        <v>-80.44455</v>
      </c>
      <c r="AB346" s="2" t="s">
        <v>510</v>
      </c>
      <c r="AC346" s="2" t="s">
        <v>1972</v>
      </c>
      <c r="AD346" s="2" t="s">
        <v>1973</v>
      </c>
    </row>
    <row r="347" customFormat="false" ht="35.05" hidden="false" customHeight="false" outlineLevel="0" collapsed="false">
      <c r="A347" s="2" t="s">
        <v>1974</v>
      </c>
      <c r="B347" s="2" t="s">
        <v>1975</v>
      </c>
      <c r="C347" s="2" t="s">
        <v>181</v>
      </c>
      <c r="D347" s="2"/>
      <c r="E347" s="2" t="s">
        <v>1632</v>
      </c>
      <c r="F347" s="2" t="s">
        <v>102</v>
      </c>
      <c r="G347" s="2" t="s">
        <v>102</v>
      </c>
      <c r="H347" s="2" t="s">
        <v>87</v>
      </c>
      <c r="I347" s="2" t="n">
        <v>2024</v>
      </c>
      <c r="J347" s="2"/>
      <c r="K347" s="2" t="n">
        <v>2024</v>
      </c>
      <c r="L347" s="2" t="s">
        <v>78</v>
      </c>
      <c r="M347" s="2" t="s">
        <v>1976</v>
      </c>
      <c r="N347" s="2"/>
      <c r="O347" s="2" t="s">
        <v>604</v>
      </c>
      <c r="P347" s="2" t="s">
        <v>145</v>
      </c>
      <c r="Q347" s="2"/>
      <c r="R347" s="2"/>
      <c r="S347" s="2" t="s">
        <v>166</v>
      </c>
      <c r="T347" s="2" t="s">
        <v>175</v>
      </c>
      <c r="U347" s="2" t="s">
        <v>1977</v>
      </c>
      <c r="V347" s="2" t="n">
        <v>1</v>
      </c>
      <c r="W347" s="2" t="n">
        <v>1</v>
      </c>
      <c r="X347" s="2" t="n">
        <v>0</v>
      </c>
      <c r="Y347" s="2" t="n">
        <v>0</v>
      </c>
      <c r="Z347" s="2" t="n">
        <v>25.542</v>
      </c>
      <c r="AA347" s="2" t="n">
        <v>-80.409</v>
      </c>
      <c r="AB347" s="2" t="s">
        <v>66</v>
      </c>
      <c r="AC347" s="2" t="s">
        <v>1978</v>
      </c>
      <c r="AD347" s="2" t="s">
        <v>1979</v>
      </c>
    </row>
    <row r="348" customFormat="false" ht="23.85" hidden="false" customHeight="false" outlineLevel="0" collapsed="false">
      <c r="A348" s="2" t="s">
        <v>1980</v>
      </c>
      <c r="B348" s="2" t="s">
        <v>1981</v>
      </c>
      <c r="C348" s="2" t="s">
        <v>393</v>
      </c>
      <c r="D348" s="2" t="s">
        <v>1695</v>
      </c>
      <c r="E348" s="2" t="s">
        <v>1632</v>
      </c>
      <c r="F348" s="2" t="s">
        <v>60</v>
      </c>
      <c r="G348" s="2" t="s">
        <v>60</v>
      </c>
      <c r="H348" s="2" t="s">
        <v>63</v>
      </c>
      <c r="I348" s="2" t="n">
        <v>2024</v>
      </c>
      <c r="J348" s="2"/>
      <c r="K348" s="2" t="n">
        <v>2024</v>
      </c>
      <c r="L348" s="2" t="s">
        <v>78</v>
      </c>
      <c r="M348" s="2" t="s">
        <v>1832</v>
      </c>
      <c r="N348" s="2"/>
      <c r="O348" s="2" t="s">
        <v>213</v>
      </c>
      <c r="P348" s="2" t="s">
        <v>145</v>
      </c>
      <c r="Q348" s="2"/>
      <c r="R348" s="2"/>
      <c r="S348" s="2" t="s">
        <v>166</v>
      </c>
      <c r="T348" s="2" t="s">
        <v>175</v>
      </c>
      <c r="U348" s="2" t="s">
        <v>1982</v>
      </c>
      <c r="V348" s="2" t="n">
        <v>1</v>
      </c>
      <c r="W348" s="2" t="n">
        <v>1</v>
      </c>
      <c r="X348" s="2" t="n">
        <v>0</v>
      </c>
      <c r="Y348" s="2" t="n">
        <v>0</v>
      </c>
      <c r="Z348" s="2" t="n">
        <v>25.685</v>
      </c>
      <c r="AA348" s="2" t="n">
        <v>-80.21</v>
      </c>
      <c r="AB348" s="2" t="s">
        <v>878</v>
      </c>
      <c r="AC348" s="2" t="s">
        <v>1983</v>
      </c>
      <c r="AD348" s="2"/>
    </row>
    <row r="349" customFormat="false" ht="35.05" hidden="false" customHeight="false" outlineLevel="0" collapsed="false">
      <c r="A349" s="2" t="s">
        <v>1984</v>
      </c>
      <c r="B349" s="2" t="s">
        <v>1985</v>
      </c>
      <c r="C349" s="2" t="s">
        <v>393</v>
      </c>
      <c r="D349" s="2" t="s">
        <v>394</v>
      </c>
      <c r="E349" s="2" t="s">
        <v>1632</v>
      </c>
      <c r="F349" s="2" t="s">
        <v>60</v>
      </c>
      <c r="G349" s="2" t="s">
        <v>60</v>
      </c>
      <c r="H349" s="2" t="s">
        <v>63</v>
      </c>
      <c r="I349" s="2" t="n">
        <v>2024</v>
      </c>
      <c r="J349" s="2"/>
      <c r="K349" s="2" t="n">
        <v>2024</v>
      </c>
      <c r="L349" s="2" t="s">
        <v>78</v>
      </c>
      <c r="M349" s="2" t="s">
        <v>1986</v>
      </c>
      <c r="N349" s="2"/>
      <c r="O349" s="2" t="s">
        <v>213</v>
      </c>
      <c r="P349" s="2" t="s">
        <v>145</v>
      </c>
      <c r="Q349" s="2"/>
      <c r="R349" s="2"/>
      <c r="S349" s="2" t="s">
        <v>166</v>
      </c>
      <c r="T349" s="2" t="s">
        <v>167</v>
      </c>
      <c r="U349" s="2" t="s">
        <v>1987</v>
      </c>
      <c r="V349" s="2" t="n">
        <v>3</v>
      </c>
      <c r="W349" s="2" t="n">
        <v>3</v>
      </c>
      <c r="X349" s="2" t="n">
        <v>0.0071</v>
      </c>
      <c r="Y349" s="2" t="n">
        <v>0</v>
      </c>
      <c r="Z349" s="2" t="n">
        <v>25.685</v>
      </c>
      <c r="AA349" s="2" t="n">
        <v>-80.21</v>
      </c>
      <c r="AB349" s="2" t="s">
        <v>878</v>
      </c>
      <c r="AC349" s="2" t="s">
        <v>1988</v>
      </c>
      <c r="AD349" s="2"/>
    </row>
    <row r="350" customFormat="false" ht="23.85" hidden="false" customHeight="false" outlineLevel="0" collapsed="false">
      <c r="A350" s="2" t="s">
        <v>1989</v>
      </c>
      <c r="B350" s="2" t="s">
        <v>1990</v>
      </c>
      <c r="C350" s="2" t="s">
        <v>393</v>
      </c>
      <c r="D350" s="2" t="s">
        <v>1695</v>
      </c>
      <c r="E350" s="2" t="s">
        <v>1632</v>
      </c>
      <c r="F350" s="2" t="s">
        <v>60</v>
      </c>
      <c r="G350" s="2" t="s">
        <v>60</v>
      </c>
      <c r="H350" s="2" t="s">
        <v>63</v>
      </c>
      <c r="I350" s="2" t="n">
        <v>2024</v>
      </c>
      <c r="J350" s="2"/>
      <c r="K350" s="2" t="n">
        <v>2024</v>
      </c>
      <c r="L350" s="2" t="s">
        <v>78</v>
      </c>
      <c r="M350" s="2" t="s">
        <v>1797</v>
      </c>
      <c r="N350" s="2"/>
      <c r="O350" s="2" t="s">
        <v>213</v>
      </c>
      <c r="P350" s="2" t="s">
        <v>145</v>
      </c>
      <c r="Q350" s="2"/>
      <c r="R350" s="2"/>
      <c r="S350" s="2" t="s">
        <v>166</v>
      </c>
      <c r="T350" s="2" t="s">
        <v>175</v>
      </c>
      <c r="U350" s="2" t="s">
        <v>1991</v>
      </c>
      <c r="V350" s="2" t="n">
        <v>1</v>
      </c>
      <c r="W350" s="2" t="n">
        <v>1</v>
      </c>
      <c r="X350" s="2" t="n">
        <v>0</v>
      </c>
      <c r="Y350" s="2" t="n">
        <v>0</v>
      </c>
      <c r="Z350" s="2" t="n">
        <v>25.685</v>
      </c>
      <c r="AA350" s="2" t="n">
        <v>-80.21</v>
      </c>
      <c r="AB350" s="2" t="s">
        <v>878</v>
      </c>
      <c r="AC350" s="2" t="s">
        <v>1992</v>
      </c>
      <c r="AD350" s="2"/>
    </row>
    <row r="351" customFormat="false" ht="46.25" hidden="false" customHeight="false" outlineLevel="0" collapsed="false">
      <c r="A351" s="2" t="s">
        <v>1993</v>
      </c>
      <c r="B351" s="2" t="s">
        <v>1994</v>
      </c>
      <c r="C351" s="2" t="s">
        <v>181</v>
      </c>
      <c r="D351" s="2"/>
      <c r="E351" s="2" t="s">
        <v>1632</v>
      </c>
      <c r="F351" s="2" t="s">
        <v>102</v>
      </c>
      <c r="G351" s="2" t="s">
        <v>102</v>
      </c>
      <c r="H351" s="2" t="s">
        <v>87</v>
      </c>
      <c r="I351" s="2" t="n">
        <v>2024</v>
      </c>
      <c r="J351" s="2"/>
      <c r="K351" s="2" t="n">
        <v>2024</v>
      </c>
      <c r="L351" s="2" t="s">
        <v>78</v>
      </c>
      <c r="M351" s="2" t="s">
        <v>1995</v>
      </c>
      <c r="N351" s="2"/>
      <c r="O351" s="2" t="s">
        <v>785</v>
      </c>
      <c r="P351" s="2" t="s">
        <v>145</v>
      </c>
      <c r="Q351" s="2"/>
      <c r="R351" s="2"/>
      <c r="S351" s="2" t="s">
        <v>166</v>
      </c>
      <c r="T351" s="2" t="s">
        <v>175</v>
      </c>
      <c r="U351" s="2" t="s">
        <v>1991</v>
      </c>
      <c r="V351" s="2" t="n">
        <v>3</v>
      </c>
      <c r="W351" s="2" t="n">
        <v>3</v>
      </c>
      <c r="X351" s="2" t="n">
        <v>0.0106</v>
      </c>
      <c r="Y351" s="2" t="n">
        <v>0</v>
      </c>
      <c r="Z351" s="2" t="n">
        <v>25.552</v>
      </c>
      <c r="AA351" s="2" t="n">
        <v>-80.39</v>
      </c>
      <c r="AB351" s="2" t="s">
        <v>66</v>
      </c>
      <c r="AC351" s="2" t="s">
        <v>1996</v>
      </c>
      <c r="AD351" s="2" t="s">
        <v>1997</v>
      </c>
    </row>
    <row r="352" customFormat="false" ht="46.25" hidden="false" customHeight="false" outlineLevel="0" collapsed="false">
      <c r="A352" s="2" t="s">
        <v>1998</v>
      </c>
      <c r="B352" s="2" t="s">
        <v>1999</v>
      </c>
      <c r="C352" s="2" t="s">
        <v>181</v>
      </c>
      <c r="D352" s="2"/>
      <c r="E352" s="2" t="s">
        <v>1632</v>
      </c>
      <c r="F352" s="2" t="s">
        <v>93</v>
      </c>
      <c r="G352" s="2" t="s">
        <v>93</v>
      </c>
      <c r="H352" s="2" t="s">
        <v>77</v>
      </c>
      <c r="I352" s="2" t="n">
        <v>2024</v>
      </c>
      <c r="J352" s="2"/>
      <c r="K352" s="2" t="n">
        <v>2024</v>
      </c>
      <c r="L352" s="2" t="s">
        <v>78</v>
      </c>
      <c r="M352" s="2" t="s">
        <v>2000</v>
      </c>
      <c r="N352" s="2"/>
      <c r="O352" s="2" t="s">
        <v>1786</v>
      </c>
      <c r="P352" s="2" t="s">
        <v>145</v>
      </c>
      <c r="Q352" s="2"/>
      <c r="R352" s="2"/>
      <c r="S352" s="2" t="s">
        <v>166</v>
      </c>
      <c r="T352" s="2" t="s">
        <v>175</v>
      </c>
      <c r="U352" s="2" t="s">
        <v>2001</v>
      </c>
      <c r="V352" s="2" t="n">
        <v>1</v>
      </c>
      <c r="W352" s="2" t="n">
        <v>1</v>
      </c>
      <c r="X352" s="2" t="n">
        <v>0</v>
      </c>
      <c r="Y352" s="2" t="n">
        <v>0</v>
      </c>
      <c r="Z352" s="2" t="n">
        <v>25.59973</v>
      </c>
      <c r="AA352" s="2" t="n">
        <v>-80.35647</v>
      </c>
      <c r="AB352" s="2" t="s">
        <v>510</v>
      </c>
      <c r="AC352" s="2" t="s">
        <v>2002</v>
      </c>
      <c r="AD352" s="2" t="s">
        <v>2003</v>
      </c>
    </row>
    <row r="353" customFormat="false" ht="23.85" hidden="false" customHeight="false" outlineLevel="0" collapsed="false">
      <c r="A353" s="2" t="s">
        <v>2004</v>
      </c>
      <c r="B353" s="2" t="s">
        <v>2005</v>
      </c>
      <c r="C353" s="2" t="s">
        <v>393</v>
      </c>
      <c r="D353" s="2" t="s">
        <v>1695</v>
      </c>
      <c r="E353" s="2" t="s">
        <v>1632</v>
      </c>
      <c r="F353" s="2" t="s">
        <v>60</v>
      </c>
      <c r="G353" s="2" t="s">
        <v>60</v>
      </c>
      <c r="H353" s="2" t="s">
        <v>63</v>
      </c>
      <c r="I353" s="2" t="n">
        <v>2024</v>
      </c>
      <c r="J353" s="2"/>
      <c r="K353" s="2" t="n">
        <v>2024</v>
      </c>
      <c r="L353" s="2" t="s">
        <v>78</v>
      </c>
      <c r="M353" s="2" t="s">
        <v>1957</v>
      </c>
      <c r="N353" s="2"/>
      <c r="O353" s="2" t="s">
        <v>213</v>
      </c>
      <c r="P353" s="2" t="s">
        <v>145</v>
      </c>
      <c r="Q353" s="2"/>
      <c r="R353" s="2"/>
      <c r="S353" s="2" t="s">
        <v>166</v>
      </c>
      <c r="T353" s="2" t="s">
        <v>175</v>
      </c>
      <c r="U353" s="2" t="s">
        <v>2006</v>
      </c>
      <c r="V353" s="2" t="n">
        <v>1</v>
      </c>
      <c r="W353" s="2" t="n">
        <v>1</v>
      </c>
      <c r="X353" s="2" t="n">
        <v>0</v>
      </c>
      <c r="Y353" s="2" t="n">
        <v>0</v>
      </c>
      <c r="Z353" s="2" t="n">
        <v>25.685</v>
      </c>
      <c r="AA353" s="2" t="n">
        <v>-80.21</v>
      </c>
      <c r="AB353" s="2" t="s">
        <v>878</v>
      </c>
      <c r="AC353" s="2" t="s">
        <v>2007</v>
      </c>
      <c r="AD353" s="2"/>
    </row>
    <row r="354" customFormat="false" ht="46.25" hidden="false" customHeight="false" outlineLevel="0" collapsed="false">
      <c r="A354" s="2" t="s">
        <v>2008</v>
      </c>
      <c r="B354" s="2" t="s">
        <v>2009</v>
      </c>
      <c r="C354" s="2" t="s">
        <v>181</v>
      </c>
      <c r="D354" s="2"/>
      <c r="E354" s="2" t="s">
        <v>1632</v>
      </c>
      <c r="F354" s="2" t="s">
        <v>107</v>
      </c>
      <c r="G354" s="2" t="s">
        <v>107</v>
      </c>
      <c r="H354" s="2" t="s">
        <v>108</v>
      </c>
      <c r="I354" s="2" t="n">
        <v>2024</v>
      </c>
      <c r="J354" s="2"/>
      <c r="K354" s="2" t="n">
        <v>2024</v>
      </c>
      <c r="L354" s="2" t="s">
        <v>78</v>
      </c>
      <c r="M354" s="2" t="s">
        <v>1857</v>
      </c>
      <c r="N354" s="2"/>
      <c r="O354" s="2" t="s">
        <v>1786</v>
      </c>
      <c r="P354" s="2" t="s">
        <v>145</v>
      </c>
      <c r="Q354" s="2"/>
      <c r="R354" s="2"/>
      <c r="S354" s="2" t="s">
        <v>166</v>
      </c>
      <c r="T354" s="2" t="s">
        <v>175</v>
      </c>
      <c r="U354" s="2" t="s">
        <v>2006</v>
      </c>
      <c r="V354" s="2" t="n">
        <v>1</v>
      </c>
      <c r="W354" s="2" t="n">
        <v>1</v>
      </c>
      <c r="X354" s="2" t="n">
        <v>0</v>
      </c>
      <c r="Y354" s="2" t="n">
        <v>0</v>
      </c>
      <c r="Z354" s="2" t="n">
        <v>25.472</v>
      </c>
      <c r="AA354" s="2" t="n">
        <v>-80.5</v>
      </c>
      <c r="AB354" s="2" t="s">
        <v>66</v>
      </c>
      <c r="AC354" s="2" t="s">
        <v>2010</v>
      </c>
      <c r="AD354" s="2" t="s">
        <v>2011</v>
      </c>
    </row>
    <row r="355" customFormat="false" ht="35.05" hidden="false" customHeight="false" outlineLevel="0" collapsed="false">
      <c r="A355" s="2" t="s">
        <v>2012</v>
      </c>
      <c r="B355" s="2" t="s">
        <v>2013</v>
      </c>
      <c r="C355" s="2" t="s">
        <v>181</v>
      </c>
      <c r="D355" s="2"/>
      <c r="E355" s="2" t="s">
        <v>1632</v>
      </c>
      <c r="F355" s="2" t="s">
        <v>102</v>
      </c>
      <c r="G355" s="2" t="s">
        <v>102</v>
      </c>
      <c r="H355" s="2" t="s">
        <v>87</v>
      </c>
      <c r="I355" s="2" t="n">
        <v>2024</v>
      </c>
      <c r="J355" s="2"/>
      <c r="K355" s="2" t="n">
        <v>2024</v>
      </c>
      <c r="L355" s="2" t="s">
        <v>78</v>
      </c>
      <c r="M355" s="2" t="s">
        <v>2014</v>
      </c>
      <c r="N355" s="2"/>
      <c r="O355" s="2" t="s">
        <v>785</v>
      </c>
      <c r="P355" s="2" t="s">
        <v>145</v>
      </c>
      <c r="Q355" s="2"/>
      <c r="R355" s="2"/>
      <c r="S355" s="2" t="s">
        <v>166</v>
      </c>
      <c r="T355" s="2" t="s">
        <v>175</v>
      </c>
      <c r="U355" s="2" t="s">
        <v>1982</v>
      </c>
      <c r="V355" s="2" t="n">
        <v>1</v>
      </c>
      <c r="W355" s="2" t="n">
        <v>1</v>
      </c>
      <c r="X355" s="2" t="n">
        <v>0</v>
      </c>
      <c r="Y355" s="2" t="n">
        <v>0</v>
      </c>
      <c r="Z355" s="2" t="n">
        <v>25.5369</v>
      </c>
      <c r="AA355" s="2" t="n">
        <v>-80.39994</v>
      </c>
      <c r="AB355" s="2" t="s">
        <v>510</v>
      </c>
      <c r="AC355" s="2" t="s">
        <v>2015</v>
      </c>
      <c r="AD355" s="2" t="s">
        <v>2016</v>
      </c>
    </row>
    <row r="356" customFormat="false" ht="35.05" hidden="false" customHeight="false" outlineLevel="0" collapsed="false">
      <c r="A356" s="2" t="s">
        <v>2017</v>
      </c>
      <c r="B356" s="2" t="s">
        <v>2018</v>
      </c>
      <c r="C356" s="2" t="s">
        <v>393</v>
      </c>
      <c r="D356" s="2" t="s">
        <v>394</v>
      </c>
      <c r="E356" s="2" t="s">
        <v>1632</v>
      </c>
      <c r="F356" s="2" t="s">
        <v>60</v>
      </c>
      <c r="G356" s="2" t="s">
        <v>60</v>
      </c>
      <c r="H356" s="2" t="s">
        <v>63</v>
      </c>
      <c r="I356" s="2" t="n">
        <v>2024</v>
      </c>
      <c r="J356" s="2"/>
      <c r="K356" s="2" t="n">
        <v>2024</v>
      </c>
      <c r="L356" s="2" t="s">
        <v>78</v>
      </c>
      <c r="M356" s="2" t="s">
        <v>2019</v>
      </c>
      <c r="N356" s="2"/>
      <c r="O356" s="2" t="s">
        <v>213</v>
      </c>
      <c r="P356" s="2" t="s">
        <v>145</v>
      </c>
      <c r="Q356" s="2"/>
      <c r="R356" s="2"/>
      <c r="S356" s="2" t="s">
        <v>166</v>
      </c>
      <c r="T356" s="2" t="s">
        <v>167</v>
      </c>
      <c r="U356" s="2" t="s">
        <v>2020</v>
      </c>
      <c r="V356" s="2" t="n">
        <v>2</v>
      </c>
      <c r="W356" s="2" t="n">
        <v>2</v>
      </c>
      <c r="X356" s="2" t="n">
        <v>0.0036</v>
      </c>
      <c r="Y356" s="2" t="n">
        <v>0</v>
      </c>
      <c r="Z356" s="2" t="n">
        <v>25.685</v>
      </c>
      <c r="AA356" s="2" t="n">
        <v>-80.21</v>
      </c>
      <c r="AB356" s="2" t="s">
        <v>878</v>
      </c>
      <c r="AC356" s="2" t="s">
        <v>2021</v>
      </c>
      <c r="AD356" s="2"/>
    </row>
    <row r="357" customFormat="false" ht="23.85" hidden="false" customHeight="false" outlineLevel="0" collapsed="false">
      <c r="A357" s="2" t="s">
        <v>2022</v>
      </c>
      <c r="B357" s="2" t="s">
        <v>2023</v>
      </c>
      <c r="C357" s="2" t="s">
        <v>393</v>
      </c>
      <c r="D357" s="2" t="s">
        <v>1695</v>
      </c>
      <c r="E357" s="2" t="s">
        <v>1632</v>
      </c>
      <c r="F357" s="2" t="s">
        <v>60</v>
      </c>
      <c r="G357" s="2" t="s">
        <v>60</v>
      </c>
      <c r="H357" s="2" t="s">
        <v>63</v>
      </c>
      <c r="I357" s="2" t="n">
        <v>2024</v>
      </c>
      <c r="J357" s="2"/>
      <c r="K357" s="2" t="n">
        <v>2024</v>
      </c>
      <c r="L357" s="2" t="s">
        <v>78</v>
      </c>
      <c r="M357" s="2" t="s">
        <v>2024</v>
      </c>
      <c r="N357" s="2"/>
      <c r="O357" s="2" t="s">
        <v>213</v>
      </c>
      <c r="P357" s="2" t="s">
        <v>145</v>
      </c>
      <c r="Q357" s="2"/>
      <c r="R357" s="2"/>
      <c r="S357" s="2" t="s">
        <v>166</v>
      </c>
      <c r="T357" s="2" t="s">
        <v>175</v>
      </c>
      <c r="U357" s="2" t="s">
        <v>2025</v>
      </c>
      <c r="V357" s="2" t="n">
        <v>2</v>
      </c>
      <c r="W357" s="2" t="n">
        <v>2</v>
      </c>
      <c r="X357" s="2" t="n">
        <v>0</v>
      </c>
      <c r="Y357" s="2" t="n">
        <v>0</v>
      </c>
      <c r="Z357" s="2" t="n">
        <v>25.685</v>
      </c>
      <c r="AA357" s="2" t="n">
        <v>-80.21</v>
      </c>
      <c r="AB357" s="2" t="s">
        <v>878</v>
      </c>
      <c r="AC357" s="2" t="s">
        <v>2026</v>
      </c>
      <c r="AD357" s="2"/>
    </row>
    <row r="358" customFormat="false" ht="23.85" hidden="false" customHeight="false" outlineLevel="0" collapsed="false">
      <c r="A358" s="2" t="s">
        <v>2027</v>
      </c>
      <c r="B358" s="2" t="s">
        <v>2028</v>
      </c>
      <c r="C358" s="2" t="s">
        <v>393</v>
      </c>
      <c r="D358" s="2" t="s">
        <v>394</v>
      </c>
      <c r="E358" s="2" t="s">
        <v>1632</v>
      </c>
      <c r="F358" s="2" t="s">
        <v>60</v>
      </c>
      <c r="G358" s="2" t="s">
        <v>60</v>
      </c>
      <c r="H358" s="2" t="s">
        <v>63</v>
      </c>
      <c r="I358" s="2" t="n">
        <v>2024</v>
      </c>
      <c r="J358" s="2"/>
      <c r="K358" s="2" t="n">
        <v>2024</v>
      </c>
      <c r="L358" s="2" t="s">
        <v>78</v>
      </c>
      <c r="M358" s="2" t="s">
        <v>2029</v>
      </c>
      <c r="N358" s="2"/>
      <c r="O358" s="2" t="s">
        <v>213</v>
      </c>
      <c r="P358" s="2" t="s">
        <v>145</v>
      </c>
      <c r="Q358" s="2"/>
      <c r="R358" s="2"/>
      <c r="S358" s="2" t="s">
        <v>166</v>
      </c>
      <c r="T358" s="2" t="s">
        <v>175</v>
      </c>
      <c r="U358" s="2" t="s">
        <v>2025</v>
      </c>
      <c r="V358" s="2" t="n">
        <v>5</v>
      </c>
      <c r="W358" s="2" t="n">
        <v>5</v>
      </c>
      <c r="X358" s="2" t="n">
        <v>0.003</v>
      </c>
      <c r="Y358" s="2" t="n">
        <v>0.0001</v>
      </c>
      <c r="Z358" s="2" t="n">
        <v>25.685</v>
      </c>
      <c r="AA358" s="2" t="n">
        <v>-80.21</v>
      </c>
      <c r="AB358" s="2" t="s">
        <v>878</v>
      </c>
      <c r="AC358" s="2" t="s">
        <v>2030</v>
      </c>
      <c r="AD358" s="2"/>
    </row>
    <row r="359" customFormat="false" ht="46.25" hidden="false" customHeight="false" outlineLevel="0" collapsed="false">
      <c r="A359" s="2" t="s">
        <v>2031</v>
      </c>
      <c r="B359" s="2" t="s">
        <v>2032</v>
      </c>
      <c r="C359" s="2" t="s">
        <v>181</v>
      </c>
      <c r="D359" s="2"/>
      <c r="E359" s="2" t="s">
        <v>1632</v>
      </c>
      <c r="F359" s="2" t="s">
        <v>119</v>
      </c>
      <c r="G359" s="2" t="s">
        <v>119</v>
      </c>
      <c r="H359" s="2" t="s">
        <v>87</v>
      </c>
      <c r="I359" s="2" t="n">
        <v>2024</v>
      </c>
      <c r="J359" s="2"/>
      <c r="K359" s="2" t="n">
        <v>2024</v>
      </c>
      <c r="L359" s="2" t="s">
        <v>78</v>
      </c>
      <c r="M359" s="2" t="s">
        <v>2033</v>
      </c>
      <c r="N359" s="2"/>
      <c r="O359" s="2" t="s">
        <v>785</v>
      </c>
      <c r="P359" s="2" t="s">
        <v>145</v>
      </c>
      <c r="Q359" s="2"/>
      <c r="R359" s="2"/>
      <c r="S359" s="2" t="s">
        <v>166</v>
      </c>
      <c r="T359" s="2" t="s">
        <v>175</v>
      </c>
      <c r="U359" s="2" t="s">
        <v>2025</v>
      </c>
      <c r="V359" s="2" t="n">
        <v>3</v>
      </c>
      <c r="W359" s="2" t="n">
        <v>3</v>
      </c>
      <c r="X359" s="2" t="n">
        <v>0.004</v>
      </c>
      <c r="Y359" s="2" t="n">
        <v>0.0001</v>
      </c>
      <c r="Z359" s="2" t="n">
        <v>25.511</v>
      </c>
      <c r="AA359" s="2" t="n">
        <v>-80.428</v>
      </c>
      <c r="AB359" s="2" t="s">
        <v>66</v>
      </c>
      <c r="AC359" s="2" t="s">
        <v>2034</v>
      </c>
      <c r="AD359" s="2" t="s">
        <v>2035</v>
      </c>
    </row>
    <row r="360" customFormat="false" ht="23.85" hidden="false" customHeight="false" outlineLevel="0" collapsed="false">
      <c r="A360" s="2" t="s">
        <v>2036</v>
      </c>
      <c r="B360" s="2" t="s">
        <v>2037</v>
      </c>
      <c r="C360" s="2" t="s">
        <v>181</v>
      </c>
      <c r="D360" s="2"/>
      <c r="E360" s="2" t="s">
        <v>1632</v>
      </c>
      <c r="F360" s="2" t="s">
        <v>97</v>
      </c>
      <c r="G360" s="2" t="s">
        <v>97</v>
      </c>
      <c r="H360" s="2" t="s">
        <v>87</v>
      </c>
      <c r="I360" s="2" t="n">
        <v>2024</v>
      </c>
      <c r="J360" s="2"/>
      <c r="K360" s="2" t="n">
        <v>2024</v>
      </c>
      <c r="L360" s="2" t="s">
        <v>78</v>
      </c>
      <c r="M360" s="2" t="s">
        <v>2038</v>
      </c>
      <c r="N360" s="2"/>
      <c r="O360" s="2" t="s">
        <v>604</v>
      </c>
      <c r="P360" s="2" t="s">
        <v>145</v>
      </c>
      <c r="Q360" s="2"/>
      <c r="R360" s="2"/>
      <c r="S360" s="2" t="s">
        <v>166</v>
      </c>
      <c r="T360" s="2" t="s">
        <v>175</v>
      </c>
      <c r="U360" s="2" t="s">
        <v>2039</v>
      </c>
      <c r="V360" s="2" t="n">
        <v>1</v>
      </c>
      <c r="W360" s="2" t="n">
        <v>1</v>
      </c>
      <c r="X360" s="2" t="n">
        <v>0</v>
      </c>
      <c r="Y360" s="2" t="n">
        <v>0</v>
      </c>
      <c r="Z360" s="2" t="n">
        <v>25.54919</v>
      </c>
      <c r="AA360" s="2" t="n">
        <v>-80.396</v>
      </c>
      <c r="AB360" s="2" t="s">
        <v>510</v>
      </c>
      <c r="AC360" s="2" t="s">
        <v>2040</v>
      </c>
      <c r="AD360" s="2"/>
    </row>
    <row r="361" customFormat="false" ht="35.05" hidden="false" customHeight="false" outlineLevel="0" collapsed="false">
      <c r="A361" s="2" t="s">
        <v>2041</v>
      </c>
      <c r="B361" s="2" t="s">
        <v>2042</v>
      </c>
      <c r="C361" s="2" t="s">
        <v>181</v>
      </c>
      <c r="D361" s="2"/>
      <c r="E361" s="2" t="s">
        <v>1632</v>
      </c>
      <c r="F361" s="2" t="s">
        <v>102</v>
      </c>
      <c r="G361" s="2" t="s">
        <v>102</v>
      </c>
      <c r="H361" s="2" t="s">
        <v>87</v>
      </c>
      <c r="I361" s="2" t="n">
        <v>2024</v>
      </c>
      <c r="J361" s="2"/>
      <c r="K361" s="2" t="n">
        <v>2024</v>
      </c>
      <c r="L361" s="2" t="s">
        <v>78</v>
      </c>
      <c r="M361" s="2" t="s">
        <v>1785</v>
      </c>
      <c r="N361" s="2"/>
      <c r="O361" s="2" t="s">
        <v>604</v>
      </c>
      <c r="P361" s="2" t="s">
        <v>145</v>
      </c>
      <c r="Q361" s="2"/>
      <c r="R361" s="2"/>
      <c r="S361" s="2" t="s">
        <v>166</v>
      </c>
      <c r="T361" s="2" t="s">
        <v>175</v>
      </c>
      <c r="U361" s="2" t="s">
        <v>2043</v>
      </c>
      <c r="V361" s="2" t="n">
        <v>0</v>
      </c>
      <c r="W361" s="2" t="n">
        <v>0</v>
      </c>
      <c r="X361" s="2" t="n">
        <v>0</v>
      </c>
      <c r="Y361" s="2" t="n">
        <v>0</v>
      </c>
      <c r="Z361" s="2" t="n">
        <v>25.554</v>
      </c>
      <c r="AA361" s="2" t="n">
        <v>-80.404</v>
      </c>
      <c r="AB361" s="2" t="s">
        <v>66</v>
      </c>
      <c r="AC361" s="2" t="s">
        <v>2044</v>
      </c>
      <c r="AD361" s="2" t="s">
        <v>2045</v>
      </c>
    </row>
    <row r="362" customFormat="false" ht="35.05" hidden="false" customHeight="false" outlineLevel="0" collapsed="false">
      <c r="A362" s="2" t="s">
        <v>2046</v>
      </c>
      <c r="B362" s="2" t="s">
        <v>2047</v>
      </c>
      <c r="C362" s="2" t="s">
        <v>181</v>
      </c>
      <c r="D362" s="2"/>
      <c r="E362" s="2" t="s">
        <v>1632</v>
      </c>
      <c r="F362" s="2" t="s">
        <v>107</v>
      </c>
      <c r="G362" s="2" t="s">
        <v>107</v>
      </c>
      <c r="H362" s="2" t="s">
        <v>108</v>
      </c>
      <c r="I362" s="2" t="n">
        <v>2024</v>
      </c>
      <c r="J362" s="2"/>
      <c r="K362" s="2" t="n">
        <v>2024</v>
      </c>
      <c r="L362" s="2" t="s">
        <v>78</v>
      </c>
      <c r="M362" s="2" t="s">
        <v>1785</v>
      </c>
      <c r="N362" s="2"/>
      <c r="O362" s="2" t="s">
        <v>604</v>
      </c>
      <c r="P362" s="2" t="s">
        <v>145</v>
      </c>
      <c r="Q362" s="2"/>
      <c r="R362" s="2"/>
      <c r="S362" s="2" t="s">
        <v>166</v>
      </c>
      <c r="T362" s="2" t="s">
        <v>175</v>
      </c>
      <c r="U362" s="2" t="s">
        <v>1949</v>
      </c>
      <c r="V362" s="2" t="n">
        <v>1</v>
      </c>
      <c r="W362" s="2" t="n">
        <v>1</v>
      </c>
      <c r="X362" s="2" t="n">
        <v>0</v>
      </c>
      <c r="Y362" s="2" t="n">
        <v>0</v>
      </c>
      <c r="Z362" s="2" t="n">
        <v>25.49167</v>
      </c>
      <c r="AA362" s="2" t="n">
        <v>-80.45606</v>
      </c>
      <c r="AB362" s="2" t="s">
        <v>510</v>
      </c>
      <c r="AC362" s="2" t="s">
        <v>2048</v>
      </c>
      <c r="AD362" s="2" t="s">
        <v>2049</v>
      </c>
    </row>
    <row r="363" customFormat="false" ht="23.85" hidden="false" customHeight="false" outlineLevel="0" collapsed="false">
      <c r="A363" s="2" t="s">
        <v>2050</v>
      </c>
      <c r="B363" s="2" t="s">
        <v>2051</v>
      </c>
      <c r="C363" s="2" t="s">
        <v>393</v>
      </c>
      <c r="D363" s="2" t="s">
        <v>1695</v>
      </c>
      <c r="E363" s="2" t="s">
        <v>1632</v>
      </c>
      <c r="F363" s="2" t="s">
        <v>60</v>
      </c>
      <c r="G363" s="2" t="s">
        <v>60</v>
      </c>
      <c r="H363" s="2" t="s">
        <v>63</v>
      </c>
      <c r="I363" s="2" t="n">
        <v>2024</v>
      </c>
      <c r="J363" s="2"/>
      <c r="K363" s="2" t="n">
        <v>2024</v>
      </c>
      <c r="L363" s="2" t="s">
        <v>78</v>
      </c>
      <c r="M363" s="2" t="s">
        <v>2052</v>
      </c>
      <c r="N363" s="2"/>
      <c r="O363" s="2" t="s">
        <v>213</v>
      </c>
      <c r="P363" s="2" t="s">
        <v>145</v>
      </c>
      <c r="Q363" s="2"/>
      <c r="R363" s="2"/>
      <c r="S363" s="2" t="s">
        <v>166</v>
      </c>
      <c r="T363" s="2" t="s">
        <v>175</v>
      </c>
      <c r="U363" s="2" t="s">
        <v>2053</v>
      </c>
      <c r="V363" s="2" t="n">
        <v>1</v>
      </c>
      <c r="W363" s="2" t="n">
        <v>1</v>
      </c>
      <c r="X363" s="2" t="n">
        <v>0</v>
      </c>
      <c r="Y363" s="2" t="n">
        <v>0</v>
      </c>
      <c r="Z363" s="2" t="n">
        <v>25.685</v>
      </c>
      <c r="AA363" s="2" t="n">
        <v>-80.21</v>
      </c>
      <c r="AB363" s="2" t="s">
        <v>878</v>
      </c>
      <c r="AC363" s="2" t="s">
        <v>2054</v>
      </c>
      <c r="AD363" s="2"/>
    </row>
    <row r="364" customFormat="false" ht="35.05" hidden="false" customHeight="false" outlineLevel="0" collapsed="false">
      <c r="A364" s="2" t="s">
        <v>2055</v>
      </c>
      <c r="B364" s="2" t="s">
        <v>2056</v>
      </c>
      <c r="C364" s="2" t="s">
        <v>181</v>
      </c>
      <c r="D364" s="2"/>
      <c r="E364" s="2" t="s">
        <v>1632</v>
      </c>
      <c r="F364" s="2" t="s">
        <v>150</v>
      </c>
      <c r="G364" s="2" t="s">
        <v>150</v>
      </c>
      <c r="H364" s="2" t="s">
        <v>108</v>
      </c>
      <c r="I364" s="2" t="n">
        <v>2024</v>
      </c>
      <c r="J364" s="2"/>
      <c r="K364" s="2" t="n">
        <v>2024</v>
      </c>
      <c r="L364" s="2" t="s">
        <v>78</v>
      </c>
      <c r="M364" s="2" t="s">
        <v>2057</v>
      </c>
      <c r="N364" s="2"/>
      <c r="O364" s="2" t="s">
        <v>785</v>
      </c>
      <c r="P364" s="2" t="s">
        <v>145</v>
      </c>
      <c r="Q364" s="2"/>
      <c r="R364" s="2"/>
      <c r="S364" s="2" t="s">
        <v>166</v>
      </c>
      <c r="T364" s="2" t="s">
        <v>175</v>
      </c>
      <c r="U364" s="2" t="s">
        <v>2058</v>
      </c>
      <c r="V364" s="2" t="n">
        <v>1</v>
      </c>
      <c r="W364" s="2" t="n">
        <v>1</v>
      </c>
      <c r="X364" s="2" t="n">
        <v>0</v>
      </c>
      <c r="Y364" s="2" t="n">
        <v>0</v>
      </c>
      <c r="Z364" s="2" t="n">
        <v>25.60061</v>
      </c>
      <c r="AA364" s="2" t="n">
        <v>-80.3501</v>
      </c>
      <c r="AB364" s="2" t="s">
        <v>510</v>
      </c>
      <c r="AC364" s="2" t="s">
        <v>2059</v>
      </c>
      <c r="AD364" s="2" t="s">
        <v>2060</v>
      </c>
    </row>
    <row r="365" customFormat="false" ht="46.25" hidden="false" customHeight="false" outlineLevel="0" collapsed="false">
      <c r="A365" s="2" t="s">
        <v>2061</v>
      </c>
      <c r="B365" s="2" t="s">
        <v>2062</v>
      </c>
      <c r="C365" s="2" t="s">
        <v>181</v>
      </c>
      <c r="D365" s="2"/>
      <c r="E365" s="2" t="s">
        <v>1632</v>
      </c>
      <c r="F365" s="2" t="s">
        <v>97</v>
      </c>
      <c r="G365" s="2" t="s">
        <v>97</v>
      </c>
      <c r="H365" s="2" t="s">
        <v>87</v>
      </c>
      <c r="I365" s="2" t="n">
        <v>2025</v>
      </c>
      <c r="J365" s="2"/>
      <c r="K365" s="2" t="n">
        <v>2025</v>
      </c>
      <c r="L365" s="2" t="s">
        <v>78</v>
      </c>
      <c r="M365" s="2" t="s">
        <v>2063</v>
      </c>
      <c r="N365" s="2"/>
      <c r="O365" s="2" t="s">
        <v>1786</v>
      </c>
      <c r="P365" s="2" t="s">
        <v>145</v>
      </c>
      <c r="Q365" s="2"/>
      <c r="R365" s="2"/>
      <c r="S365" s="2" t="s">
        <v>166</v>
      </c>
      <c r="T365" s="2" t="s">
        <v>175</v>
      </c>
      <c r="U365" s="2" t="s">
        <v>2064</v>
      </c>
      <c r="V365" s="2" t="n">
        <v>1</v>
      </c>
      <c r="W365" s="2" t="n">
        <v>1</v>
      </c>
      <c r="X365" s="2" t="n">
        <v>0</v>
      </c>
      <c r="Y365" s="2" t="n">
        <v>0</v>
      </c>
      <c r="Z365" s="2" t="n">
        <v>25.52144</v>
      </c>
      <c r="AA365" s="2" t="n">
        <v>-80.42672</v>
      </c>
      <c r="AB365" s="2" t="s">
        <v>510</v>
      </c>
      <c r="AC365" s="2" t="s">
        <v>2065</v>
      </c>
      <c r="AD365" s="2" t="s">
        <v>2066</v>
      </c>
    </row>
    <row r="366" customFormat="false" ht="23.85" hidden="false" customHeight="false" outlineLevel="0" collapsed="false">
      <c r="A366" s="2" t="s">
        <v>2067</v>
      </c>
      <c r="B366" s="2" t="s">
        <v>2068</v>
      </c>
      <c r="C366" s="2" t="s">
        <v>393</v>
      </c>
      <c r="D366" s="2" t="s">
        <v>1695</v>
      </c>
      <c r="E366" s="2" t="s">
        <v>1632</v>
      </c>
      <c r="F366" s="2" t="s">
        <v>60</v>
      </c>
      <c r="G366" s="2" t="s">
        <v>60</v>
      </c>
      <c r="H366" s="2" t="s">
        <v>63</v>
      </c>
      <c r="I366" s="2" t="n">
        <v>2025</v>
      </c>
      <c r="J366" s="2"/>
      <c r="K366" s="2" t="n">
        <v>2025</v>
      </c>
      <c r="L366" s="2" t="s">
        <v>78</v>
      </c>
      <c r="M366" s="2" t="s">
        <v>1832</v>
      </c>
      <c r="N366" s="2"/>
      <c r="O366" s="2" t="s">
        <v>213</v>
      </c>
      <c r="P366" s="2" t="s">
        <v>145</v>
      </c>
      <c r="Q366" s="2"/>
      <c r="R366" s="2"/>
      <c r="S366" s="2" t="s">
        <v>166</v>
      </c>
      <c r="T366" s="2" t="s">
        <v>175</v>
      </c>
      <c r="U366" s="2" t="s">
        <v>2069</v>
      </c>
      <c r="V366" s="2" t="n">
        <v>1</v>
      </c>
      <c r="W366" s="2" t="n">
        <v>1</v>
      </c>
      <c r="X366" s="2" t="n">
        <v>0</v>
      </c>
      <c r="Y366" s="2" t="n">
        <v>0</v>
      </c>
      <c r="Z366" s="2" t="n">
        <v>25.685</v>
      </c>
      <c r="AA366" s="2" t="n">
        <v>-80.21</v>
      </c>
      <c r="AB366" s="2" t="s">
        <v>878</v>
      </c>
      <c r="AC366" s="2" t="s">
        <v>2070</v>
      </c>
      <c r="AD366" s="2"/>
    </row>
    <row r="367" customFormat="false" ht="57.45" hidden="false" customHeight="false" outlineLevel="0" collapsed="false">
      <c r="A367" s="2" t="s">
        <v>2071</v>
      </c>
      <c r="B367" s="2" t="s">
        <v>2072</v>
      </c>
      <c r="C367" s="2" t="s">
        <v>181</v>
      </c>
      <c r="D367" s="2"/>
      <c r="E367" s="2" t="s">
        <v>1632</v>
      </c>
      <c r="F367" s="2" t="s">
        <v>97</v>
      </c>
      <c r="G367" s="2" t="s">
        <v>97</v>
      </c>
      <c r="H367" s="2" t="s">
        <v>87</v>
      </c>
      <c r="I367" s="2" t="n">
        <v>2025</v>
      </c>
      <c r="J367" s="2"/>
      <c r="K367" s="2" t="n">
        <v>2025</v>
      </c>
      <c r="L367" s="2" t="s">
        <v>78</v>
      </c>
      <c r="M367" s="2" t="s">
        <v>2073</v>
      </c>
      <c r="N367" s="2"/>
      <c r="O367" s="2" t="s">
        <v>785</v>
      </c>
      <c r="P367" s="2" t="s">
        <v>145</v>
      </c>
      <c r="Q367" s="2"/>
      <c r="R367" s="2"/>
      <c r="S367" s="2" t="s">
        <v>166</v>
      </c>
      <c r="T367" s="2" t="s">
        <v>175</v>
      </c>
      <c r="U367" s="2" t="s">
        <v>2074</v>
      </c>
      <c r="V367" s="2" t="n">
        <v>4</v>
      </c>
      <c r="W367" s="2" t="n">
        <v>4</v>
      </c>
      <c r="X367" s="2" t="n">
        <v>0.0226</v>
      </c>
      <c r="Y367" s="2" t="n">
        <v>0</v>
      </c>
      <c r="Z367" s="2" t="n">
        <v>25.517</v>
      </c>
      <c r="AA367" s="2" t="n">
        <v>-80.425</v>
      </c>
      <c r="AB367" s="2" t="s">
        <v>66</v>
      </c>
      <c r="AC367" s="2" t="s">
        <v>2075</v>
      </c>
      <c r="AD367" s="2" t="s">
        <v>2076</v>
      </c>
    </row>
    <row r="368" customFormat="false" ht="23.85" hidden="false" customHeight="false" outlineLevel="0" collapsed="false">
      <c r="A368" s="2" t="s">
        <v>2077</v>
      </c>
      <c r="B368" s="2" t="s">
        <v>2078</v>
      </c>
      <c r="C368" s="2" t="s">
        <v>393</v>
      </c>
      <c r="D368" s="2" t="s">
        <v>1695</v>
      </c>
      <c r="E368" s="2" t="s">
        <v>1632</v>
      </c>
      <c r="F368" s="2" t="s">
        <v>60</v>
      </c>
      <c r="G368" s="2" t="s">
        <v>60</v>
      </c>
      <c r="H368" s="2" t="s">
        <v>63</v>
      </c>
      <c r="I368" s="2" t="n">
        <v>2025</v>
      </c>
      <c r="J368" s="2"/>
      <c r="K368" s="2" t="n">
        <v>2025</v>
      </c>
      <c r="L368" s="2" t="s">
        <v>78</v>
      </c>
      <c r="M368" s="2" t="s">
        <v>2079</v>
      </c>
      <c r="N368" s="2"/>
      <c r="O368" s="2" t="s">
        <v>213</v>
      </c>
      <c r="P368" s="2" t="s">
        <v>145</v>
      </c>
      <c r="Q368" s="2"/>
      <c r="R368" s="2"/>
      <c r="S368" s="2" t="s">
        <v>166</v>
      </c>
      <c r="T368" s="2" t="s">
        <v>175</v>
      </c>
      <c r="U368" s="2" t="s">
        <v>2080</v>
      </c>
      <c r="V368" s="2" t="n">
        <v>1</v>
      </c>
      <c r="W368" s="2" t="n">
        <v>1</v>
      </c>
      <c r="X368" s="2" t="n">
        <v>0</v>
      </c>
      <c r="Y368" s="2" t="n">
        <v>0</v>
      </c>
      <c r="Z368" s="2" t="n">
        <v>25.685</v>
      </c>
      <c r="AA368" s="2" t="n">
        <v>-80.21</v>
      </c>
      <c r="AB368" s="2" t="s">
        <v>878</v>
      </c>
      <c r="AC368" s="2" t="s">
        <v>2081</v>
      </c>
      <c r="AD368" s="2"/>
    </row>
    <row r="369" customFormat="false" ht="23.85" hidden="false" customHeight="false" outlineLevel="0" collapsed="false">
      <c r="A369" s="2" t="s">
        <v>2082</v>
      </c>
      <c r="B369" s="2" t="s">
        <v>2083</v>
      </c>
      <c r="C369" s="2" t="s">
        <v>181</v>
      </c>
      <c r="D369" s="2"/>
      <c r="E369" s="2" t="s">
        <v>1632</v>
      </c>
      <c r="F369" s="2" t="s">
        <v>107</v>
      </c>
      <c r="G369" s="2" t="s">
        <v>107</v>
      </c>
      <c r="H369" s="2" t="s">
        <v>108</v>
      </c>
      <c r="I369" s="2" t="n">
        <v>2025</v>
      </c>
      <c r="J369" s="2"/>
      <c r="K369" s="2" t="n">
        <v>2025</v>
      </c>
      <c r="L369" s="2" t="s">
        <v>78</v>
      </c>
      <c r="M369" s="2" t="s">
        <v>2084</v>
      </c>
      <c r="N369" s="2"/>
      <c r="O369" s="2" t="s">
        <v>1615</v>
      </c>
      <c r="P369" s="2" t="s">
        <v>145</v>
      </c>
      <c r="Q369" s="2"/>
      <c r="R369" s="2"/>
      <c r="S369" s="2" t="s">
        <v>166</v>
      </c>
      <c r="T369" s="2" t="s">
        <v>175</v>
      </c>
      <c r="U369" s="2" t="s">
        <v>2085</v>
      </c>
      <c r="V369" s="2" t="n">
        <v>0</v>
      </c>
      <c r="W369" s="2" t="n">
        <v>0</v>
      </c>
      <c r="X369" s="2" t="n">
        <v>0</v>
      </c>
      <c r="Y369" s="2" t="n">
        <v>0</v>
      </c>
      <c r="Z369" s="2" t="n">
        <v>25.453</v>
      </c>
      <c r="AA369" s="2" t="n">
        <v>-80.425</v>
      </c>
      <c r="AB369" s="2" t="s">
        <v>66</v>
      </c>
      <c r="AC369" s="2" t="s">
        <v>2086</v>
      </c>
      <c r="AD369" s="2" t="s">
        <v>2087</v>
      </c>
    </row>
    <row r="370" customFormat="false" ht="46.25" hidden="false" customHeight="false" outlineLevel="0" collapsed="false">
      <c r="A370" s="2" t="s">
        <v>2088</v>
      </c>
      <c r="B370" s="2" t="s">
        <v>2089</v>
      </c>
      <c r="C370" s="2" t="s">
        <v>181</v>
      </c>
      <c r="D370" s="2"/>
      <c r="E370" s="2" t="s">
        <v>1632</v>
      </c>
      <c r="F370" s="2" t="s">
        <v>156</v>
      </c>
      <c r="G370" s="2" t="s">
        <v>156</v>
      </c>
      <c r="H370" s="2" t="s">
        <v>108</v>
      </c>
      <c r="I370" s="2" t="n">
        <v>2025</v>
      </c>
      <c r="J370" s="2"/>
      <c r="K370" s="2" t="n">
        <v>2025</v>
      </c>
      <c r="L370" s="2" t="s">
        <v>78</v>
      </c>
      <c r="M370" s="2" t="s">
        <v>2090</v>
      </c>
      <c r="N370" s="2"/>
      <c r="O370" s="2" t="s">
        <v>1786</v>
      </c>
      <c r="P370" s="2" t="s">
        <v>145</v>
      </c>
      <c r="Q370" s="2"/>
      <c r="R370" s="2"/>
      <c r="S370" s="2" t="s">
        <v>166</v>
      </c>
      <c r="T370" s="2" t="s">
        <v>175</v>
      </c>
      <c r="U370" s="2" t="s">
        <v>2091</v>
      </c>
      <c r="V370" s="2" t="n">
        <v>2</v>
      </c>
      <c r="W370" s="2" t="n">
        <v>2</v>
      </c>
      <c r="X370" s="2" t="n">
        <v>0.0036</v>
      </c>
      <c r="Y370" s="2" t="n">
        <v>0.0001</v>
      </c>
      <c r="Z370" s="2" t="n">
        <v>25.583</v>
      </c>
      <c r="AA370" s="2" t="n">
        <v>-80.37</v>
      </c>
      <c r="AB370" s="2" t="s">
        <v>66</v>
      </c>
      <c r="AC370" s="2" t="s">
        <v>2092</v>
      </c>
      <c r="AD370" s="2" t="s">
        <v>2093</v>
      </c>
    </row>
    <row r="371" customFormat="false" ht="46.25" hidden="false" customHeight="false" outlineLevel="0" collapsed="false">
      <c r="A371" s="2" t="s">
        <v>2094</v>
      </c>
      <c r="B371" s="2" t="s">
        <v>2095</v>
      </c>
      <c r="C371" s="2" t="s">
        <v>181</v>
      </c>
      <c r="D371" s="2"/>
      <c r="E371" s="2" t="s">
        <v>1632</v>
      </c>
      <c r="F371" s="2" t="s">
        <v>107</v>
      </c>
      <c r="G371" s="2" t="s">
        <v>107</v>
      </c>
      <c r="H371" s="2" t="s">
        <v>108</v>
      </c>
      <c r="I371" s="2" t="n">
        <v>2025</v>
      </c>
      <c r="J371" s="2"/>
      <c r="K371" s="2" t="n">
        <v>2025</v>
      </c>
      <c r="L371" s="2" t="s">
        <v>78</v>
      </c>
      <c r="M371" s="2" t="s">
        <v>2096</v>
      </c>
      <c r="N371" s="2"/>
      <c r="O371" s="2" t="s">
        <v>1786</v>
      </c>
      <c r="P371" s="2" t="s">
        <v>145</v>
      </c>
      <c r="Q371" s="2"/>
      <c r="R371" s="2"/>
      <c r="S371" s="2" t="s">
        <v>166</v>
      </c>
      <c r="T371" s="2" t="s">
        <v>175</v>
      </c>
      <c r="U371" s="2" t="s">
        <v>2080</v>
      </c>
      <c r="V371" s="2" t="n">
        <v>1</v>
      </c>
      <c r="W371" s="2" t="n">
        <v>1</v>
      </c>
      <c r="X371" s="2" t="n">
        <v>0</v>
      </c>
      <c r="Y371" s="2" t="n">
        <v>0</v>
      </c>
      <c r="Z371" s="2" t="n">
        <v>25.494</v>
      </c>
      <c r="AA371" s="2" t="n">
        <v>-80.46</v>
      </c>
      <c r="AB371" s="2" t="s">
        <v>66</v>
      </c>
      <c r="AC371" s="2" t="s">
        <v>2097</v>
      </c>
      <c r="AD371" s="2" t="s">
        <v>2098</v>
      </c>
    </row>
    <row r="372" customFormat="false" ht="46.25" hidden="false" customHeight="false" outlineLevel="0" collapsed="false">
      <c r="A372" s="2" t="s">
        <v>2099</v>
      </c>
      <c r="B372" s="2" t="s">
        <v>2100</v>
      </c>
      <c r="C372" s="2" t="s">
        <v>181</v>
      </c>
      <c r="D372" s="2"/>
      <c r="E372" s="2" t="s">
        <v>1632</v>
      </c>
      <c r="F372" s="2" t="s">
        <v>97</v>
      </c>
      <c r="G372" s="2" t="s">
        <v>97</v>
      </c>
      <c r="H372" s="2" t="s">
        <v>87</v>
      </c>
      <c r="I372" s="2" t="n">
        <v>2025</v>
      </c>
      <c r="J372" s="2"/>
      <c r="K372" s="2" t="n">
        <v>2025</v>
      </c>
      <c r="L372" s="2" t="s">
        <v>78</v>
      </c>
      <c r="M372" s="2" t="s">
        <v>2101</v>
      </c>
      <c r="N372" s="2"/>
      <c r="O372" s="2" t="s">
        <v>1615</v>
      </c>
      <c r="P372" s="2" t="s">
        <v>145</v>
      </c>
      <c r="Q372" s="2"/>
      <c r="R372" s="2"/>
      <c r="S372" s="2" t="s">
        <v>166</v>
      </c>
      <c r="T372" s="2" t="s">
        <v>175</v>
      </c>
      <c r="U372" s="2" t="s">
        <v>2102</v>
      </c>
      <c r="V372" s="2" t="n">
        <v>3</v>
      </c>
      <c r="W372" s="2" t="n">
        <v>3</v>
      </c>
      <c r="X372" s="2" t="n">
        <v>0.0048</v>
      </c>
      <c r="Y372" s="2" t="n">
        <v>0</v>
      </c>
      <c r="Z372" s="2" t="n">
        <v>25.52</v>
      </c>
      <c r="AA372" s="2" t="n">
        <v>-80.42</v>
      </c>
      <c r="AB372" s="2" t="s">
        <v>66</v>
      </c>
      <c r="AC372" s="2" t="s">
        <v>2103</v>
      </c>
      <c r="AD372" s="2" t="s">
        <v>2104</v>
      </c>
    </row>
    <row r="373" customFormat="false" ht="46.25" hidden="false" customHeight="false" outlineLevel="0" collapsed="false">
      <c r="A373" s="2" t="s">
        <v>2105</v>
      </c>
      <c r="B373" s="2" t="s">
        <v>2106</v>
      </c>
      <c r="C373" s="2" t="s">
        <v>181</v>
      </c>
      <c r="D373" s="2"/>
      <c r="E373" s="2" t="s">
        <v>1632</v>
      </c>
      <c r="F373" s="2" t="s">
        <v>150</v>
      </c>
      <c r="G373" s="2" t="s">
        <v>150</v>
      </c>
      <c r="H373" s="2" t="s">
        <v>108</v>
      </c>
      <c r="I373" s="2" t="n">
        <v>2025</v>
      </c>
      <c r="J373" s="2"/>
      <c r="K373" s="2" t="n">
        <v>2025</v>
      </c>
      <c r="L373" s="2" t="s">
        <v>78</v>
      </c>
      <c r="M373" s="2" t="s">
        <v>2107</v>
      </c>
      <c r="N373" s="2"/>
      <c r="O373" s="2" t="s">
        <v>1615</v>
      </c>
      <c r="P373" s="2" t="s">
        <v>145</v>
      </c>
      <c r="Q373" s="2"/>
      <c r="R373" s="2"/>
      <c r="S373" s="2" t="s">
        <v>166</v>
      </c>
      <c r="T373" s="2" t="s">
        <v>175</v>
      </c>
      <c r="U373" s="2" t="s">
        <v>2108</v>
      </c>
      <c r="V373" s="2" t="n">
        <v>1</v>
      </c>
      <c r="W373" s="2" t="n">
        <v>1</v>
      </c>
      <c r="X373" s="2" t="n">
        <v>0</v>
      </c>
      <c r="Y373" s="2" t="n">
        <v>0</v>
      </c>
      <c r="Z373" s="2" t="n">
        <v>25.6</v>
      </c>
      <c r="AA373" s="2" t="n">
        <v>-80.34</v>
      </c>
      <c r="AB373" s="2" t="s">
        <v>66</v>
      </c>
      <c r="AC373" s="2" t="s">
        <v>2109</v>
      </c>
      <c r="AD373" s="2" t="s">
        <v>2110</v>
      </c>
    </row>
    <row r="374" customFormat="false" ht="46.25" hidden="false" customHeight="false" outlineLevel="0" collapsed="false">
      <c r="A374" s="2" t="s">
        <v>2111</v>
      </c>
      <c r="B374" s="2" t="s">
        <v>2112</v>
      </c>
      <c r="C374" s="2" t="s">
        <v>181</v>
      </c>
      <c r="D374" s="2"/>
      <c r="E374" s="2" t="s">
        <v>1632</v>
      </c>
      <c r="F374" s="2" t="s">
        <v>102</v>
      </c>
      <c r="G374" s="2" t="s">
        <v>102</v>
      </c>
      <c r="H374" s="2" t="s">
        <v>87</v>
      </c>
      <c r="I374" s="2" t="n">
        <v>2025</v>
      </c>
      <c r="J374" s="2"/>
      <c r="K374" s="2" t="n">
        <v>2025</v>
      </c>
      <c r="L374" s="2" t="s">
        <v>78</v>
      </c>
      <c r="M374" s="2" t="s">
        <v>2113</v>
      </c>
      <c r="N374" s="2"/>
      <c r="O374" s="2" t="s">
        <v>785</v>
      </c>
      <c r="P374" s="2" t="s">
        <v>145</v>
      </c>
      <c r="Q374" s="2"/>
      <c r="R374" s="2"/>
      <c r="S374" s="2" t="s">
        <v>166</v>
      </c>
      <c r="T374" s="2" t="s">
        <v>175</v>
      </c>
      <c r="U374" s="2" t="s">
        <v>2069</v>
      </c>
      <c r="V374" s="2" t="n">
        <v>1</v>
      </c>
      <c r="W374" s="2" t="n">
        <v>1</v>
      </c>
      <c r="X374" s="2" t="n">
        <v>0</v>
      </c>
      <c r="Y374" s="2" t="n">
        <v>0</v>
      </c>
      <c r="Z374" s="2" t="n">
        <v>25.53873</v>
      </c>
      <c r="AA374" s="2" t="n">
        <v>-80.3975</v>
      </c>
      <c r="AB374" s="2" t="s">
        <v>510</v>
      </c>
      <c r="AC374" s="2" t="s">
        <v>2114</v>
      </c>
      <c r="AD374" s="2" t="s">
        <v>2115</v>
      </c>
    </row>
    <row r="375" customFormat="false" ht="46.25" hidden="false" customHeight="false" outlineLevel="0" collapsed="false">
      <c r="A375" s="2" t="s">
        <v>2116</v>
      </c>
      <c r="B375" s="2" t="s">
        <v>2117</v>
      </c>
      <c r="C375" s="2" t="s">
        <v>181</v>
      </c>
      <c r="D375" s="2"/>
      <c r="E375" s="2" t="s">
        <v>1632</v>
      </c>
      <c r="F375" s="2" t="s">
        <v>76</v>
      </c>
      <c r="G375" s="2" t="s">
        <v>75</v>
      </c>
      <c r="H375" s="2" t="s">
        <v>77</v>
      </c>
      <c r="I375" s="2" t="n">
        <v>2025</v>
      </c>
      <c r="J375" s="2"/>
      <c r="K375" s="2" t="n">
        <v>2025</v>
      </c>
      <c r="L375" s="2" t="s">
        <v>78</v>
      </c>
      <c r="M375" s="2" t="s">
        <v>1751</v>
      </c>
      <c r="N375" s="2"/>
      <c r="O375" s="2" t="s">
        <v>1615</v>
      </c>
      <c r="P375" s="2" t="s">
        <v>145</v>
      </c>
      <c r="Q375" s="2"/>
      <c r="R375" s="2"/>
      <c r="S375" s="2" t="s">
        <v>166</v>
      </c>
      <c r="T375" s="2" t="s">
        <v>175</v>
      </c>
      <c r="U375" s="2" t="s">
        <v>2118</v>
      </c>
      <c r="V375" s="2" t="n">
        <v>3</v>
      </c>
      <c r="W375" s="2" t="n">
        <v>3</v>
      </c>
      <c r="X375" s="2" t="n">
        <v>0.0209</v>
      </c>
      <c r="Y375" s="2" t="n">
        <v>0</v>
      </c>
      <c r="Z375" s="2" t="n">
        <v>25.507</v>
      </c>
      <c r="AA375" s="2" t="n">
        <v>-80.478</v>
      </c>
      <c r="AB375" s="2" t="s">
        <v>66</v>
      </c>
      <c r="AC375" s="2" t="s">
        <v>2119</v>
      </c>
      <c r="AD375" s="2" t="s">
        <v>2120</v>
      </c>
    </row>
    <row r="376" customFormat="false" ht="57.45" hidden="false" customHeight="false" outlineLevel="0" collapsed="false">
      <c r="A376" s="2" t="s">
        <v>2121</v>
      </c>
      <c r="B376" s="2" t="s">
        <v>2122</v>
      </c>
      <c r="C376" s="2" t="s">
        <v>181</v>
      </c>
      <c r="D376" s="2"/>
      <c r="E376" s="2" t="s">
        <v>1632</v>
      </c>
      <c r="F376" s="2" t="s">
        <v>107</v>
      </c>
      <c r="G376" s="2" t="s">
        <v>107</v>
      </c>
      <c r="H376" s="2" t="s">
        <v>108</v>
      </c>
      <c r="I376" s="2" t="n">
        <v>2025</v>
      </c>
      <c r="J376" s="2"/>
      <c r="K376" s="2" t="n">
        <v>2025</v>
      </c>
      <c r="L376" s="2" t="s">
        <v>78</v>
      </c>
      <c r="M376" s="2" t="s">
        <v>2123</v>
      </c>
      <c r="N376" s="2"/>
      <c r="O376" s="2" t="s">
        <v>1615</v>
      </c>
      <c r="P376" s="2" t="s">
        <v>145</v>
      </c>
      <c r="Q376" s="2"/>
      <c r="R376" s="2"/>
      <c r="S376" s="2" t="s">
        <v>166</v>
      </c>
      <c r="T376" s="2" t="s">
        <v>167</v>
      </c>
      <c r="U376" s="2" t="s">
        <v>2124</v>
      </c>
      <c r="V376" s="2" t="n">
        <v>1</v>
      </c>
      <c r="W376" s="2" t="n">
        <v>1</v>
      </c>
      <c r="X376" s="2" t="n">
        <v>0</v>
      </c>
      <c r="Y376" s="2" t="n">
        <v>0</v>
      </c>
      <c r="Z376" s="2" t="n">
        <v>25.45394</v>
      </c>
      <c r="AA376" s="2" t="n">
        <v>-80.43323</v>
      </c>
      <c r="AB376" s="2" t="s">
        <v>215</v>
      </c>
      <c r="AC376" s="2" t="s">
        <v>2125</v>
      </c>
      <c r="AD376" s="2" t="s">
        <v>2126</v>
      </c>
    </row>
    <row r="377" customFormat="false" ht="46.25" hidden="false" customHeight="false" outlineLevel="0" collapsed="false">
      <c r="A377" s="2" t="s">
        <v>2127</v>
      </c>
      <c r="B377" s="2" t="s">
        <v>2128</v>
      </c>
      <c r="C377" s="2" t="s">
        <v>181</v>
      </c>
      <c r="D377" s="2"/>
      <c r="E377" s="2" t="s">
        <v>1632</v>
      </c>
      <c r="F377" s="2" t="s">
        <v>119</v>
      </c>
      <c r="G377" s="2" t="s">
        <v>119</v>
      </c>
      <c r="H377" s="2" t="s">
        <v>87</v>
      </c>
      <c r="I377" s="2" t="n">
        <v>2025</v>
      </c>
      <c r="J377" s="2"/>
      <c r="K377" s="2" t="n">
        <v>2025</v>
      </c>
      <c r="L377" s="2" t="s">
        <v>78</v>
      </c>
      <c r="M377" s="2" t="s">
        <v>2129</v>
      </c>
      <c r="N377" s="2"/>
      <c r="O377" s="2" t="s">
        <v>1786</v>
      </c>
      <c r="P377" s="2" t="s">
        <v>145</v>
      </c>
      <c r="Q377" s="2"/>
      <c r="R377" s="2"/>
      <c r="S377" s="2" t="s">
        <v>166</v>
      </c>
      <c r="T377" s="2" t="s">
        <v>175</v>
      </c>
      <c r="U377" s="2" t="s">
        <v>2130</v>
      </c>
      <c r="V377" s="2" t="n">
        <v>2</v>
      </c>
      <c r="W377" s="2" t="n">
        <v>2</v>
      </c>
      <c r="X377" s="2" t="n">
        <v>0</v>
      </c>
      <c r="Y377" s="2" t="n">
        <v>0</v>
      </c>
      <c r="Z377" s="2" t="n">
        <v>25.50235</v>
      </c>
      <c r="AA377" s="2" t="n">
        <v>-80.43127</v>
      </c>
      <c r="AB377" s="2" t="s">
        <v>510</v>
      </c>
      <c r="AC377" s="2" t="s">
        <v>2131</v>
      </c>
      <c r="AD377" s="2" t="s">
        <v>2132</v>
      </c>
    </row>
    <row r="378" customFormat="false" ht="46.25" hidden="false" customHeight="false" outlineLevel="0" collapsed="false">
      <c r="A378" s="2" t="s">
        <v>2133</v>
      </c>
      <c r="B378" s="2" t="s">
        <v>2134</v>
      </c>
      <c r="C378" s="2" t="s">
        <v>181</v>
      </c>
      <c r="D378" s="2"/>
      <c r="E378" s="2" t="s">
        <v>1632</v>
      </c>
      <c r="F378" s="2" t="s">
        <v>119</v>
      </c>
      <c r="G378" s="2" t="s">
        <v>119</v>
      </c>
      <c r="H378" s="2" t="s">
        <v>87</v>
      </c>
      <c r="I378" s="2" t="n">
        <v>2025</v>
      </c>
      <c r="J378" s="2"/>
      <c r="K378" s="2" t="n">
        <v>2025</v>
      </c>
      <c r="L378" s="2" t="s">
        <v>78</v>
      </c>
      <c r="M378" s="2" t="s">
        <v>1785</v>
      </c>
      <c r="N378" s="2"/>
      <c r="O378" s="2" t="s">
        <v>1786</v>
      </c>
      <c r="P378" s="2" t="s">
        <v>145</v>
      </c>
      <c r="Q378" s="2"/>
      <c r="R378" s="2"/>
      <c r="S378" s="2" t="s">
        <v>166</v>
      </c>
      <c r="T378" s="2" t="s">
        <v>175</v>
      </c>
      <c r="U378" s="2" t="s">
        <v>2135</v>
      </c>
      <c r="V378" s="2" t="n">
        <v>1</v>
      </c>
      <c r="W378" s="2" t="n">
        <v>1</v>
      </c>
      <c r="X378" s="2" t="n">
        <v>0</v>
      </c>
      <c r="Y378" s="2" t="n">
        <v>0</v>
      </c>
      <c r="Z378" s="2" t="n">
        <v>25.51</v>
      </c>
      <c r="AA378" s="2" t="n">
        <v>-80.43</v>
      </c>
      <c r="AB378" s="2" t="s">
        <v>66</v>
      </c>
      <c r="AC378" s="2" t="s">
        <v>2136</v>
      </c>
      <c r="AD378" s="2" t="s">
        <v>2137</v>
      </c>
    </row>
    <row r="379" customFormat="false" ht="35.05" hidden="false" customHeight="false" outlineLevel="0" collapsed="false">
      <c r="A379" s="2" t="s">
        <v>2138</v>
      </c>
      <c r="B379" s="2" t="s">
        <v>2139</v>
      </c>
      <c r="C379" s="2" t="s">
        <v>393</v>
      </c>
      <c r="D379" s="2" t="s">
        <v>1695</v>
      </c>
      <c r="E379" s="2" t="s">
        <v>1632</v>
      </c>
      <c r="F379" s="2" t="s">
        <v>60</v>
      </c>
      <c r="G379" s="2" t="s">
        <v>60</v>
      </c>
      <c r="H379" s="2" t="s">
        <v>63</v>
      </c>
      <c r="I379" s="2" t="n">
        <v>2025</v>
      </c>
      <c r="J379" s="2"/>
      <c r="K379" s="2" t="n">
        <v>2025</v>
      </c>
      <c r="L379" s="2" t="s">
        <v>78</v>
      </c>
      <c r="M379" s="2" t="s">
        <v>2140</v>
      </c>
      <c r="N379" s="2"/>
      <c r="O379" s="2" t="s">
        <v>213</v>
      </c>
      <c r="P379" s="2" t="s">
        <v>145</v>
      </c>
      <c r="Q379" s="2"/>
      <c r="R379" s="2"/>
      <c r="S379" s="2" t="s">
        <v>166</v>
      </c>
      <c r="T379" s="2" t="s">
        <v>175</v>
      </c>
      <c r="U379" s="2" t="s">
        <v>2141</v>
      </c>
      <c r="V379" s="2" t="n">
        <v>1</v>
      </c>
      <c r="W379" s="2" t="n">
        <v>1</v>
      </c>
      <c r="X379" s="2" t="n">
        <v>0</v>
      </c>
      <c r="Y379" s="2" t="n">
        <v>0</v>
      </c>
      <c r="Z379" s="2" t="n">
        <v>25.685</v>
      </c>
      <c r="AA379" s="2" t="n">
        <v>-80.21</v>
      </c>
      <c r="AB379" s="2" t="s">
        <v>878</v>
      </c>
      <c r="AC379" s="2" t="s">
        <v>2142</v>
      </c>
      <c r="AD379" s="2"/>
    </row>
    <row r="380" customFormat="false" ht="23.85" hidden="false" customHeight="false" outlineLevel="0" collapsed="false">
      <c r="A380" s="2" t="s">
        <v>2143</v>
      </c>
      <c r="B380" s="2" t="s">
        <v>2144</v>
      </c>
      <c r="C380" s="2" t="s">
        <v>393</v>
      </c>
      <c r="D380" s="2" t="s">
        <v>1695</v>
      </c>
      <c r="E380" s="2" t="s">
        <v>1632</v>
      </c>
      <c r="F380" s="2" t="s">
        <v>60</v>
      </c>
      <c r="G380" s="2" t="s">
        <v>60</v>
      </c>
      <c r="H380" s="2" t="s">
        <v>63</v>
      </c>
      <c r="I380" s="2" t="n">
        <v>2025</v>
      </c>
      <c r="J380" s="2"/>
      <c r="K380" s="2" t="n">
        <v>2025</v>
      </c>
      <c r="L380" s="2" t="s">
        <v>78</v>
      </c>
      <c r="M380" s="2" t="s">
        <v>2145</v>
      </c>
      <c r="N380" s="2"/>
      <c r="O380" s="2" t="s">
        <v>213</v>
      </c>
      <c r="P380" s="2" t="s">
        <v>145</v>
      </c>
      <c r="Q380" s="2"/>
      <c r="R380" s="2"/>
      <c r="S380" s="2" t="s">
        <v>166</v>
      </c>
      <c r="T380" s="2" t="s">
        <v>175</v>
      </c>
      <c r="U380" s="2" t="s">
        <v>2074</v>
      </c>
      <c r="V380" s="2" t="n">
        <v>1</v>
      </c>
      <c r="W380" s="2" t="n">
        <v>1</v>
      </c>
      <c r="X380" s="2" t="n">
        <v>0</v>
      </c>
      <c r="Y380" s="2" t="n">
        <v>0</v>
      </c>
      <c r="Z380" s="2" t="n">
        <v>25.685</v>
      </c>
      <c r="AA380" s="2" t="n">
        <v>-80.21</v>
      </c>
      <c r="AB380" s="2" t="s">
        <v>878</v>
      </c>
      <c r="AC380" s="2" t="s">
        <v>2146</v>
      </c>
      <c r="AD380" s="2"/>
    </row>
    <row r="381" customFormat="false" ht="23.85" hidden="false" customHeight="false" outlineLevel="0" collapsed="false">
      <c r="A381" s="2" t="s">
        <v>2147</v>
      </c>
      <c r="B381" s="2" t="s">
        <v>2148</v>
      </c>
      <c r="C381" s="2" t="s">
        <v>393</v>
      </c>
      <c r="D381" s="2" t="s">
        <v>1695</v>
      </c>
      <c r="E381" s="2" t="s">
        <v>1632</v>
      </c>
      <c r="F381" s="2" t="s">
        <v>60</v>
      </c>
      <c r="G381" s="2" t="s">
        <v>60</v>
      </c>
      <c r="H381" s="2" t="s">
        <v>63</v>
      </c>
      <c r="I381" s="2" t="n">
        <v>2026</v>
      </c>
      <c r="J381" s="2"/>
      <c r="K381" s="2" t="n">
        <v>2026</v>
      </c>
      <c r="L381" s="2" t="s">
        <v>78</v>
      </c>
      <c r="M381" s="2" t="s">
        <v>2149</v>
      </c>
      <c r="N381" s="2"/>
      <c r="O381" s="2" t="s">
        <v>213</v>
      </c>
      <c r="P381" s="2" t="s">
        <v>145</v>
      </c>
      <c r="Q381" s="2"/>
      <c r="R381" s="2"/>
      <c r="S381" s="2" t="s">
        <v>166</v>
      </c>
      <c r="T381" s="2" t="s">
        <v>175</v>
      </c>
      <c r="U381" s="2" t="s">
        <v>2150</v>
      </c>
      <c r="V381" s="2" t="n">
        <v>2</v>
      </c>
      <c r="W381" s="2" t="n">
        <v>2</v>
      </c>
      <c r="X381" s="2" t="n">
        <v>0</v>
      </c>
      <c r="Y381" s="2" t="n">
        <v>0</v>
      </c>
      <c r="Z381" s="2" t="n">
        <v>25.685</v>
      </c>
      <c r="AA381" s="2" t="n">
        <v>-80.21</v>
      </c>
      <c r="AB381" s="2" t="s">
        <v>878</v>
      </c>
      <c r="AC381" s="2" t="s">
        <v>2151</v>
      </c>
      <c r="AD381" s="2"/>
    </row>
    <row r="382" customFormat="false" ht="23.85" hidden="false" customHeight="false" outlineLevel="0" collapsed="false">
      <c r="A382" s="2" t="s">
        <v>2152</v>
      </c>
      <c r="B382" s="2" t="s">
        <v>2153</v>
      </c>
      <c r="C382" s="2" t="s">
        <v>393</v>
      </c>
      <c r="D382" s="2" t="s">
        <v>1695</v>
      </c>
      <c r="E382" s="2" t="s">
        <v>1632</v>
      </c>
      <c r="F382" s="2" t="s">
        <v>60</v>
      </c>
      <c r="G382" s="2" t="s">
        <v>60</v>
      </c>
      <c r="H382" s="2" t="s">
        <v>63</v>
      </c>
      <c r="I382" s="2" t="n">
        <v>2026</v>
      </c>
      <c r="J382" s="2"/>
      <c r="K382" s="2" t="n">
        <v>2026</v>
      </c>
      <c r="L382" s="2" t="s">
        <v>78</v>
      </c>
      <c r="M382" s="2" t="s">
        <v>2079</v>
      </c>
      <c r="N382" s="2"/>
      <c r="O382" s="2" t="s">
        <v>213</v>
      </c>
      <c r="P382" s="2" t="s">
        <v>145</v>
      </c>
      <c r="Q382" s="2"/>
      <c r="R382" s="2"/>
      <c r="S382" s="2" t="s">
        <v>166</v>
      </c>
      <c r="T382" s="2" t="s">
        <v>175</v>
      </c>
      <c r="U382" s="2" t="s">
        <v>2154</v>
      </c>
      <c r="V382" s="2" t="n">
        <v>1</v>
      </c>
      <c r="W382" s="2" t="n">
        <v>1</v>
      </c>
      <c r="X382" s="2" t="n">
        <v>0</v>
      </c>
      <c r="Y382" s="2" t="n">
        <v>0</v>
      </c>
      <c r="Z382" s="2" t="n">
        <v>25.685</v>
      </c>
      <c r="AA382" s="2" t="n">
        <v>-80.21</v>
      </c>
      <c r="AB382" s="2" t="s">
        <v>878</v>
      </c>
      <c r="AC382" s="2" t="s">
        <v>2155</v>
      </c>
      <c r="AD382" s="2"/>
    </row>
    <row r="383" customFormat="false" ht="46.25" hidden="false" customHeight="false" outlineLevel="0" collapsed="false">
      <c r="A383" s="2" t="s">
        <v>2156</v>
      </c>
      <c r="B383" s="2" t="s">
        <v>2157</v>
      </c>
      <c r="C383" s="2" t="s">
        <v>181</v>
      </c>
      <c r="D383" s="2"/>
      <c r="E383" s="2" t="s">
        <v>1632</v>
      </c>
      <c r="F383" s="2" t="s">
        <v>97</v>
      </c>
      <c r="G383" s="2" t="s">
        <v>97</v>
      </c>
      <c r="H383" s="2" t="s">
        <v>87</v>
      </c>
      <c r="I383" s="2" t="n">
        <v>2026</v>
      </c>
      <c r="J383" s="2"/>
      <c r="K383" s="2" t="n">
        <v>2026</v>
      </c>
      <c r="L383" s="2" t="s">
        <v>78</v>
      </c>
      <c r="M383" s="2" t="s">
        <v>2101</v>
      </c>
      <c r="N383" s="2"/>
      <c r="O383" s="2" t="s">
        <v>785</v>
      </c>
      <c r="P383" s="2" t="s">
        <v>145</v>
      </c>
      <c r="Q383" s="2"/>
      <c r="R383" s="2"/>
      <c r="S383" s="2" t="s">
        <v>166</v>
      </c>
      <c r="T383" s="2" t="s">
        <v>175</v>
      </c>
      <c r="U383" s="2" t="s">
        <v>2150</v>
      </c>
      <c r="V383" s="2" t="n">
        <v>3</v>
      </c>
      <c r="W383" s="2" t="n">
        <v>3</v>
      </c>
      <c r="X383" s="2" t="n">
        <v>0.0038</v>
      </c>
      <c r="Y383" s="2" t="n">
        <v>0.0001</v>
      </c>
      <c r="Z383" s="2" t="n">
        <v>25.532</v>
      </c>
      <c r="AA383" s="2" t="n">
        <v>-80.412</v>
      </c>
      <c r="AB383" s="2" t="s">
        <v>66</v>
      </c>
      <c r="AC383" s="2" t="s">
        <v>2158</v>
      </c>
      <c r="AD383" s="2" t="s">
        <v>2159</v>
      </c>
    </row>
    <row r="384" customFormat="false" ht="46.25" hidden="false" customHeight="false" outlineLevel="0" collapsed="false">
      <c r="A384" s="2" t="s">
        <v>2160</v>
      </c>
      <c r="B384" s="2" t="s">
        <v>2161</v>
      </c>
      <c r="C384" s="2" t="s">
        <v>181</v>
      </c>
      <c r="D384" s="2"/>
      <c r="E384" s="2" t="s">
        <v>1632</v>
      </c>
      <c r="F384" s="2" t="s">
        <v>93</v>
      </c>
      <c r="G384" s="2" t="s">
        <v>93</v>
      </c>
      <c r="H384" s="2" t="s">
        <v>77</v>
      </c>
      <c r="I384" s="2" t="n">
        <v>2026</v>
      </c>
      <c r="J384" s="2"/>
      <c r="K384" s="2" t="n">
        <v>2026</v>
      </c>
      <c r="L384" s="2" t="s">
        <v>78</v>
      </c>
      <c r="M384" s="2" t="s">
        <v>2162</v>
      </c>
      <c r="N384" s="2"/>
      <c r="O384" s="2" t="s">
        <v>785</v>
      </c>
      <c r="P384" s="2" t="s">
        <v>145</v>
      </c>
      <c r="Q384" s="2"/>
      <c r="R384" s="2"/>
      <c r="S384" s="2" t="s">
        <v>166</v>
      </c>
      <c r="T384" s="2" t="s">
        <v>167</v>
      </c>
      <c r="U384" s="2" t="s">
        <v>2163</v>
      </c>
      <c r="V384" s="2" t="n">
        <v>2</v>
      </c>
      <c r="W384" s="2" t="n">
        <v>2</v>
      </c>
      <c r="X384" s="2" t="n">
        <v>0.0036</v>
      </c>
      <c r="Y384" s="2" t="n">
        <v>0</v>
      </c>
      <c r="Z384" s="2" t="n">
        <v>25.59</v>
      </c>
      <c r="AA384" s="2" t="n">
        <v>-80.37</v>
      </c>
      <c r="AB384" s="2" t="s">
        <v>66</v>
      </c>
      <c r="AC384" s="2" t="s">
        <v>2164</v>
      </c>
      <c r="AD384" s="2" t="s">
        <v>2165</v>
      </c>
    </row>
    <row r="385" customFormat="false" ht="46.25" hidden="false" customHeight="false" outlineLevel="0" collapsed="false">
      <c r="A385" s="2" t="s">
        <v>2166</v>
      </c>
      <c r="B385" s="2" t="s">
        <v>2167</v>
      </c>
      <c r="C385" s="2" t="s">
        <v>181</v>
      </c>
      <c r="D385" s="2"/>
      <c r="E385" s="2" t="s">
        <v>1632</v>
      </c>
      <c r="F385" s="2" t="s">
        <v>107</v>
      </c>
      <c r="G385" s="2" t="s">
        <v>107</v>
      </c>
      <c r="H385" s="2" t="s">
        <v>108</v>
      </c>
      <c r="I385" s="2" t="n">
        <v>2026</v>
      </c>
      <c r="J385" s="2"/>
      <c r="K385" s="2" t="n">
        <v>2026</v>
      </c>
      <c r="L385" s="2" t="s">
        <v>78</v>
      </c>
      <c r="M385" s="2" t="s">
        <v>2168</v>
      </c>
      <c r="N385" s="2"/>
      <c r="O385" s="2" t="s">
        <v>1786</v>
      </c>
      <c r="P385" s="2" t="s">
        <v>145</v>
      </c>
      <c r="Q385" s="2"/>
      <c r="R385" s="2"/>
      <c r="S385" s="2" t="s">
        <v>166</v>
      </c>
      <c r="T385" s="2" t="s">
        <v>175</v>
      </c>
      <c r="U385" s="2" t="s">
        <v>2169</v>
      </c>
      <c r="V385" s="2" t="n">
        <v>0</v>
      </c>
      <c r="W385" s="2" t="n">
        <v>0</v>
      </c>
      <c r="X385" s="2" t="n">
        <v>0</v>
      </c>
      <c r="Y385" s="2" t="n">
        <v>0</v>
      </c>
      <c r="Z385" s="2" t="n">
        <v>25.49747</v>
      </c>
      <c r="AA385" s="2" t="n">
        <v>-80.45226</v>
      </c>
      <c r="AB385" s="2" t="s">
        <v>510</v>
      </c>
      <c r="AC385" s="2" t="s">
        <v>2170</v>
      </c>
      <c r="AD385" s="2" t="s">
        <v>2171</v>
      </c>
    </row>
    <row r="386" customFormat="false" ht="46.25" hidden="false" customHeight="false" outlineLevel="0" collapsed="false">
      <c r="A386" s="2" t="s">
        <v>2172</v>
      </c>
      <c r="B386" s="2" t="s">
        <v>2173</v>
      </c>
      <c r="C386" s="2" t="s">
        <v>181</v>
      </c>
      <c r="D386" s="2"/>
      <c r="E386" s="2" t="s">
        <v>1632</v>
      </c>
      <c r="F386" s="2" t="s">
        <v>107</v>
      </c>
      <c r="G386" s="2" t="s">
        <v>107</v>
      </c>
      <c r="H386" s="2" t="s">
        <v>108</v>
      </c>
      <c r="I386" s="2" t="n">
        <v>2026</v>
      </c>
      <c r="J386" s="2"/>
      <c r="K386" s="2" t="n">
        <v>2026</v>
      </c>
      <c r="L386" s="2" t="s">
        <v>78</v>
      </c>
      <c r="M386" s="2" t="s">
        <v>2174</v>
      </c>
      <c r="N386" s="2"/>
      <c r="O386" s="2" t="s">
        <v>1786</v>
      </c>
      <c r="P386" s="2" t="s">
        <v>145</v>
      </c>
      <c r="Q386" s="2"/>
      <c r="R386" s="2"/>
      <c r="S386" s="2" t="s">
        <v>166</v>
      </c>
      <c r="T386" s="2" t="s">
        <v>175</v>
      </c>
      <c r="U386" s="2" t="s">
        <v>2154</v>
      </c>
      <c r="V386" s="2" t="n">
        <v>1</v>
      </c>
      <c r="W386" s="2" t="n">
        <v>1</v>
      </c>
      <c r="X386" s="2" t="n">
        <v>0</v>
      </c>
      <c r="Y386" s="2" t="n">
        <v>0</v>
      </c>
      <c r="Z386" s="2" t="n">
        <v>25.5</v>
      </c>
      <c r="AA386" s="2" t="n">
        <v>-80.415</v>
      </c>
      <c r="AB386" s="2" t="s">
        <v>66</v>
      </c>
      <c r="AC386" s="2" t="s">
        <v>2175</v>
      </c>
      <c r="AD386" s="2" t="s">
        <v>2176</v>
      </c>
    </row>
    <row r="387" customFormat="false" ht="46.25" hidden="false" customHeight="false" outlineLevel="0" collapsed="false">
      <c r="A387" s="2" t="s">
        <v>2177</v>
      </c>
      <c r="B387" s="2" t="s">
        <v>2178</v>
      </c>
      <c r="C387" s="2" t="s">
        <v>861</v>
      </c>
      <c r="D387" s="2"/>
      <c r="E387" s="2" t="s">
        <v>2179</v>
      </c>
      <c r="F387" s="2" t="s">
        <v>107</v>
      </c>
      <c r="G387" s="2" t="s">
        <v>107</v>
      </c>
      <c r="H387" s="2" t="s">
        <v>108</v>
      </c>
      <c r="I387" s="2" t="n">
        <v>1912</v>
      </c>
      <c r="J387" s="2"/>
      <c r="K387" s="2" t="n">
        <v>1912</v>
      </c>
      <c r="L387" s="2" t="s">
        <v>78</v>
      </c>
      <c r="M387" s="2" t="s">
        <v>2180</v>
      </c>
      <c r="N387" s="2"/>
      <c r="O387" s="2" t="s">
        <v>79</v>
      </c>
      <c r="P387" s="2" t="s">
        <v>80</v>
      </c>
      <c r="Q387" s="2"/>
      <c r="R387" s="2"/>
      <c r="S387" s="2" t="s">
        <v>166</v>
      </c>
      <c r="T387" s="2" t="s">
        <v>167</v>
      </c>
      <c r="U387" s="2" t="s">
        <v>2181</v>
      </c>
      <c r="V387" s="2" t="n">
        <v>0</v>
      </c>
      <c r="W387" s="2" t="n">
        <v>0</v>
      </c>
      <c r="X387" s="2" t="n">
        <v>0</v>
      </c>
      <c r="Y387" s="2" t="n">
        <v>0</v>
      </c>
      <c r="Z387" s="2" t="n">
        <v>25.47</v>
      </c>
      <c r="AA387" s="2" t="n">
        <v>-80.477</v>
      </c>
      <c r="AB387" s="2" t="s">
        <v>66</v>
      </c>
      <c r="AC387" s="2" t="s">
        <v>2182</v>
      </c>
      <c r="AD387" s="2"/>
    </row>
    <row r="388" customFormat="false" ht="57.45" hidden="false" customHeight="false" outlineLevel="0" collapsed="false">
      <c r="A388" s="2" t="s">
        <v>2183</v>
      </c>
      <c r="B388" s="2" t="s">
        <v>2184</v>
      </c>
      <c r="C388" s="2" t="s">
        <v>861</v>
      </c>
      <c r="D388" s="2"/>
      <c r="E388" s="2" t="s">
        <v>2179</v>
      </c>
      <c r="F388" s="2" t="s">
        <v>60</v>
      </c>
      <c r="G388" s="2" t="s">
        <v>60</v>
      </c>
      <c r="H388" s="2" t="s">
        <v>63</v>
      </c>
      <c r="I388" s="2" t="n">
        <v>1958</v>
      </c>
      <c r="J388" s="2"/>
      <c r="K388" s="2" t="n">
        <v>1958</v>
      </c>
      <c r="L388" s="2" t="s">
        <v>78</v>
      </c>
      <c r="M388" s="2" t="s">
        <v>2185</v>
      </c>
      <c r="N388" s="2"/>
      <c r="O388" s="2" t="s">
        <v>79</v>
      </c>
      <c r="P388" s="2" t="s">
        <v>80</v>
      </c>
      <c r="Q388" s="2"/>
      <c r="R388" s="2"/>
      <c r="S388" s="2" t="s">
        <v>166</v>
      </c>
      <c r="T388" s="2" t="s">
        <v>167</v>
      </c>
      <c r="U388" s="2" t="s">
        <v>2186</v>
      </c>
      <c r="V388" s="2" t="n">
        <v>1</v>
      </c>
      <c r="W388" s="2" t="n">
        <v>1</v>
      </c>
      <c r="X388" s="2" t="n">
        <v>0</v>
      </c>
      <c r="Y388" s="2" t="n">
        <v>0</v>
      </c>
      <c r="Z388" s="2" t="n">
        <v>25.685</v>
      </c>
      <c r="AA388" s="2" t="n">
        <v>-80.21</v>
      </c>
      <c r="AB388" s="2" t="s">
        <v>246</v>
      </c>
      <c r="AC388" s="2" t="s">
        <v>2187</v>
      </c>
      <c r="AD388" s="2" t="s">
        <v>2188</v>
      </c>
    </row>
    <row r="389" customFormat="false" ht="35.05" hidden="false" customHeight="false" outlineLevel="0" collapsed="false">
      <c r="A389" s="2" t="s">
        <v>2189</v>
      </c>
      <c r="B389" s="2" t="s">
        <v>2190</v>
      </c>
      <c r="C389" s="2" t="s">
        <v>682</v>
      </c>
      <c r="D389" s="2"/>
      <c r="E389" s="2" t="s">
        <v>2179</v>
      </c>
      <c r="F389" s="2" t="s">
        <v>150</v>
      </c>
      <c r="G389" s="2" t="s">
        <v>150</v>
      </c>
      <c r="H389" s="2" t="s">
        <v>108</v>
      </c>
      <c r="I389" s="2" t="n">
        <v>2012</v>
      </c>
      <c r="J389" s="2"/>
      <c r="K389" s="2" t="n">
        <v>2012</v>
      </c>
      <c r="L389" s="2" t="s">
        <v>78</v>
      </c>
      <c r="M389" s="2" t="s">
        <v>2191</v>
      </c>
      <c r="N389" s="2"/>
      <c r="O389" s="2" t="s">
        <v>79</v>
      </c>
      <c r="P389" s="2" t="s">
        <v>145</v>
      </c>
      <c r="Q389" s="2"/>
      <c r="R389" s="2"/>
      <c r="S389" s="2" t="s">
        <v>166</v>
      </c>
      <c r="T389" s="2" t="s">
        <v>175</v>
      </c>
      <c r="U389" s="2" t="s">
        <v>2192</v>
      </c>
      <c r="V389" s="2" t="n">
        <v>1</v>
      </c>
      <c r="W389" s="2" t="n">
        <v>1</v>
      </c>
      <c r="X389" s="2" t="n">
        <v>0</v>
      </c>
      <c r="Y389" s="2" t="n">
        <v>0</v>
      </c>
      <c r="Z389" s="2" t="n">
        <v>25.606</v>
      </c>
      <c r="AA389" s="2" t="n">
        <v>-80.35</v>
      </c>
      <c r="AB389" s="2" t="s">
        <v>66</v>
      </c>
      <c r="AC389" s="2" t="s">
        <v>2193</v>
      </c>
      <c r="AD389"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0"/>
    <col collapsed="false" customWidth="true" hidden="false" outlineLevel="0" max="3" min="3" style="0" width="14"/>
    <col collapsed="false" customWidth="true" hidden="false" outlineLevel="0" max="4" min="4" style="0" width="30"/>
    <col collapsed="false" customWidth="true" hidden="false" outlineLevel="0" max="6" min="5" style="0" width="20"/>
    <col collapsed="false" customWidth="true" hidden="false" outlineLevel="0" max="7" min="7" style="0" width="70"/>
    <col collapsed="false" customWidth="true" hidden="false" outlineLevel="0" max="8" min="8" style="0" width="14"/>
  </cols>
  <sheetData>
    <row r="1" customFormat="false" ht="15" hidden="false" customHeight="false" outlineLevel="0" collapsed="false">
      <c r="A1" s="3" t="s">
        <v>2194</v>
      </c>
      <c r="B1" s="3" t="s">
        <v>2195</v>
      </c>
      <c r="C1" s="3" t="s">
        <v>2196</v>
      </c>
      <c r="D1" s="3" t="s">
        <v>2197</v>
      </c>
      <c r="E1" s="3" t="s">
        <v>2198</v>
      </c>
      <c r="F1" s="3" t="s">
        <v>2199</v>
      </c>
      <c r="G1" s="3" t="s">
        <v>57</v>
      </c>
      <c r="H1" s="3" t="s">
        <v>2200</v>
      </c>
    </row>
    <row r="2" customFormat="false" ht="23.85" hidden="false" customHeight="false" outlineLevel="0" collapsed="false">
      <c r="A2" s="2" t="s">
        <v>340</v>
      </c>
      <c r="B2" s="2" t="s">
        <v>339</v>
      </c>
      <c r="C2" s="2" t="s">
        <v>2201</v>
      </c>
      <c r="D2" s="2" t="s">
        <v>618</v>
      </c>
      <c r="E2" s="2" t="s">
        <v>617</v>
      </c>
      <c r="F2" s="2" t="s">
        <v>2202</v>
      </c>
      <c r="G2" s="2" t="s">
        <v>2203</v>
      </c>
      <c r="H2" s="2" t="s">
        <v>2204</v>
      </c>
    </row>
    <row r="3" customFormat="false" ht="23.85" hidden="false" customHeight="false" outlineLevel="0" collapsed="false">
      <c r="A3" s="2" t="s">
        <v>330</v>
      </c>
      <c r="B3" s="2" t="s">
        <v>329</v>
      </c>
      <c r="C3" s="2" t="s">
        <v>2205</v>
      </c>
      <c r="D3" s="2" t="s">
        <v>618</v>
      </c>
      <c r="E3" s="2" t="s">
        <v>617</v>
      </c>
      <c r="F3" s="2" t="s">
        <v>2206</v>
      </c>
      <c r="G3" s="2" t="s">
        <v>2207</v>
      </c>
      <c r="H3" s="2" t="s">
        <v>2208</v>
      </c>
    </row>
    <row r="4" customFormat="false" ht="15" hidden="false" customHeight="false" outlineLevel="0" collapsed="false">
      <c r="A4" s="2" t="s">
        <v>330</v>
      </c>
      <c r="B4" s="2" t="s">
        <v>329</v>
      </c>
      <c r="C4" s="2" t="s">
        <v>2205</v>
      </c>
      <c r="D4" s="2" t="s">
        <v>180</v>
      </c>
      <c r="E4" s="2" t="s">
        <v>179</v>
      </c>
      <c r="F4" s="2" t="s">
        <v>2209</v>
      </c>
      <c r="G4" s="2" t="s">
        <v>2210</v>
      </c>
      <c r="H4" s="2" t="s">
        <v>2208</v>
      </c>
    </row>
    <row r="5" customFormat="false" ht="23.85" hidden="false" customHeight="false" outlineLevel="0" collapsed="false">
      <c r="A5" s="2" t="s">
        <v>618</v>
      </c>
      <c r="B5" s="2" t="s">
        <v>617</v>
      </c>
      <c r="C5" s="2" t="s">
        <v>2211</v>
      </c>
      <c r="D5" s="2" t="s">
        <v>180</v>
      </c>
      <c r="E5" s="2" t="s">
        <v>179</v>
      </c>
      <c r="F5" s="2" t="s">
        <v>2212</v>
      </c>
      <c r="G5" s="2" t="s">
        <v>2213</v>
      </c>
      <c r="H5" s="2" t="s">
        <v>2204</v>
      </c>
    </row>
    <row r="6" customFormat="false" ht="15" hidden="false" customHeight="false" outlineLevel="0" collapsed="false">
      <c r="A6" s="2" t="s">
        <v>244</v>
      </c>
      <c r="B6" s="2" t="s">
        <v>243</v>
      </c>
      <c r="C6" s="2" t="s">
        <v>2214</v>
      </c>
      <c r="D6" s="2" t="s">
        <v>180</v>
      </c>
      <c r="E6" s="2" t="s">
        <v>179</v>
      </c>
      <c r="F6" s="2" t="s">
        <v>2215</v>
      </c>
      <c r="G6" s="2" t="s">
        <v>2216</v>
      </c>
      <c r="H6" s="2" t="s">
        <v>2217</v>
      </c>
    </row>
    <row r="7" customFormat="false" ht="23.85" hidden="false" customHeight="false" outlineLevel="0" collapsed="false">
      <c r="A7" s="2" t="s">
        <v>618</v>
      </c>
      <c r="B7" s="2" t="s">
        <v>617</v>
      </c>
      <c r="C7" s="2" t="s">
        <v>2218</v>
      </c>
      <c r="D7" s="2" t="s">
        <v>107</v>
      </c>
      <c r="E7" s="2" t="s">
        <v>106</v>
      </c>
      <c r="F7" s="2" t="s">
        <v>2202</v>
      </c>
      <c r="G7" s="2" t="s">
        <v>2219</v>
      </c>
      <c r="H7" s="2" t="s">
        <v>2208</v>
      </c>
    </row>
    <row r="8" customFormat="false" ht="23.85" hidden="false" customHeight="false" outlineLevel="0" collapsed="false">
      <c r="A8" s="2" t="s">
        <v>618</v>
      </c>
      <c r="B8" s="2" t="s">
        <v>617</v>
      </c>
      <c r="C8" s="2" t="s">
        <v>2218</v>
      </c>
      <c r="D8" s="2" t="s">
        <v>93</v>
      </c>
      <c r="E8" s="2" t="s">
        <v>92</v>
      </c>
      <c r="F8" s="2" t="s">
        <v>2220</v>
      </c>
      <c r="G8" s="2" t="s">
        <v>2221</v>
      </c>
      <c r="H8" s="2" t="s">
        <v>2208</v>
      </c>
    </row>
    <row r="9" customFormat="false" ht="23.85" hidden="false" customHeight="false" outlineLevel="0" collapsed="false">
      <c r="A9" s="2" t="s">
        <v>618</v>
      </c>
      <c r="B9" s="2" t="s">
        <v>617</v>
      </c>
      <c r="C9" s="2" t="s">
        <v>2218</v>
      </c>
      <c r="D9" s="2" t="s">
        <v>86</v>
      </c>
      <c r="E9" s="2" t="s">
        <v>85</v>
      </c>
      <c r="F9" s="2" t="s">
        <v>2220</v>
      </c>
      <c r="G9" s="2" t="s">
        <v>2222</v>
      </c>
      <c r="H9" s="2" t="s">
        <v>2208</v>
      </c>
    </row>
    <row r="10" customFormat="false" ht="23.85" hidden="false" customHeight="false" outlineLevel="0" collapsed="false">
      <c r="A10" s="2" t="s">
        <v>618</v>
      </c>
      <c r="B10" s="2" t="s">
        <v>617</v>
      </c>
      <c r="C10" s="2" t="s">
        <v>2218</v>
      </c>
      <c r="D10" s="2" t="s">
        <v>102</v>
      </c>
      <c r="E10" s="2" t="s">
        <v>101</v>
      </c>
      <c r="F10" s="2" t="s">
        <v>2212</v>
      </c>
      <c r="G10" s="2" t="s">
        <v>2223</v>
      </c>
      <c r="H10" s="2" t="s">
        <v>2208</v>
      </c>
    </row>
    <row r="11" customFormat="false" ht="23.85" hidden="false" customHeight="false" outlineLevel="0" collapsed="false">
      <c r="A11" s="2" t="s">
        <v>618</v>
      </c>
      <c r="B11" s="2" t="s">
        <v>617</v>
      </c>
      <c r="C11" s="2" t="s">
        <v>2218</v>
      </c>
      <c r="D11" s="2" t="s">
        <v>97</v>
      </c>
      <c r="E11" s="2" t="s">
        <v>96</v>
      </c>
      <c r="F11" s="2" t="s">
        <v>2202</v>
      </c>
      <c r="G11" s="2" t="s">
        <v>2224</v>
      </c>
      <c r="H11" s="2" t="s">
        <v>2208</v>
      </c>
    </row>
    <row r="12" customFormat="false" ht="23.85" hidden="false" customHeight="false" outlineLevel="0" collapsed="false">
      <c r="A12" s="2" t="s">
        <v>618</v>
      </c>
      <c r="B12" s="2" t="s">
        <v>617</v>
      </c>
      <c r="C12" s="2" t="s">
        <v>2214</v>
      </c>
      <c r="D12" s="2" t="s">
        <v>172</v>
      </c>
      <c r="E12" s="2" t="s">
        <v>171</v>
      </c>
      <c r="F12" s="2" t="s">
        <v>2220</v>
      </c>
      <c r="G12" s="2" t="s">
        <v>2225</v>
      </c>
      <c r="H12" s="2" t="s">
        <v>2217</v>
      </c>
    </row>
    <row r="13" customFormat="false" ht="15" hidden="false" customHeight="false" outlineLevel="0" collapsed="false">
      <c r="A13" s="2" t="s">
        <v>330</v>
      </c>
      <c r="B13" s="2" t="s">
        <v>329</v>
      </c>
      <c r="C13" s="2" t="s">
        <v>2201</v>
      </c>
      <c r="D13" s="2" t="s">
        <v>634</v>
      </c>
      <c r="E13" s="2" t="s">
        <v>633</v>
      </c>
      <c r="F13" s="2" t="s">
        <v>2226</v>
      </c>
      <c r="G13" s="2" t="s">
        <v>2227</v>
      </c>
      <c r="H13" s="2" t="s">
        <v>2204</v>
      </c>
    </row>
    <row r="14" customFormat="false" ht="15" hidden="false" customHeight="false" outlineLevel="0" collapsed="false">
      <c r="A14" s="2" t="s">
        <v>340</v>
      </c>
      <c r="B14" s="2" t="s">
        <v>339</v>
      </c>
      <c r="C14" s="2" t="s">
        <v>2214</v>
      </c>
      <c r="D14" s="2" t="s">
        <v>162</v>
      </c>
      <c r="E14" s="2" t="s">
        <v>161</v>
      </c>
      <c r="F14" s="2" t="s">
        <v>2228</v>
      </c>
      <c r="G14" s="2" t="s">
        <v>2229</v>
      </c>
      <c r="H14" s="2" t="s">
        <v>2217</v>
      </c>
    </row>
    <row r="15" customFormat="false" ht="15" hidden="false" customHeight="false" outlineLevel="0" collapsed="false">
      <c r="A15" s="2" t="s">
        <v>345</v>
      </c>
      <c r="B15" s="2" t="s">
        <v>344</v>
      </c>
      <c r="C15" s="2" t="s">
        <v>2201</v>
      </c>
      <c r="D15" s="2" t="s">
        <v>881</v>
      </c>
      <c r="E15" s="2" t="s">
        <v>880</v>
      </c>
      <c r="F15" s="2" t="s">
        <v>2202</v>
      </c>
      <c r="G15" s="2" t="s">
        <v>2230</v>
      </c>
      <c r="H15" s="2" t="s">
        <v>2204</v>
      </c>
    </row>
    <row r="16" customFormat="false" ht="15" hidden="false" customHeight="false" outlineLevel="0" collapsed="false">
      <c r="A16" s="2" t="s">
        <v>345</v>
      </c>
      <c r="B16" s="2" t="s">
        <v>344</v>
      </c>
      <c r="C16" s="2" t="s">
        <v>2201</v>
      </c>
      <c r="D16" s="2" t="s">
        <v>107</v>
      </c>
      <c r="E16" s="2" t="s">
        <v>106</v>
      </c>
      <c r="F16" s="2" t="s">
        <v>2202</v>
      </c>
      <c r="G16" s="2" t="s">
        <v>2231</v>
      </c>
      <c r="H16" s="2" t="s">
        <v>2204</v>
      </c>
    </row>
    <row r="17" customFormat="false" ht="15" hidden="false" customHeight="false" outlineLevel="0" collapsed="false">
      <c r="A17" s="2" t="s">
        <v>881</v>
      </c>
      <c r="B17" s="2" t="s">
        <v>880</v>
      </c>
      <c r="C17" s="2" t="s">
        <v>2232</v>
      </c>
      <c r="D17" s="2" t="s">
        <v>1292</v>
      </c>
      <c r="E17" s="2" t="s">
        <v>1291</v>
      </c>
      <c r="F17" s="2" t="s">
        <v>2233</v>
      </c>
      <c r="G17" s="2" t="s">
        <v>2234</v>
      </c>
      <c r="H17" s="2" t="s">
        <v>2235</v>
      </c>
    </row>
    <row r="18" customFormat="false" ht="23.85" hidden="false" customHeight="false" outlineLevel="0" collapsed="false">
      <c r="A18" s="2" t="s">
        <v>378</v>
      </c>
      <c r="B18" s="2" t="s">
        <v>377</v>
      </c>
      <c r="C18" s="2" t="s">
        <v>2201</v>
      </c>
      <c r="D18" s="2" t="s">
        <v>200</v>
      </c>
      <c r="E18" s="2" t="s">
        <v>199</v>
      </c>
      <c r="F18" s="2" t="s">
        <v>2236</v>
      </c>
      <c r="G18" s="2" t="s">
        <v>2237</v>
      </c>
      <c r="H18" s="2" t="s">
        <v>2204</v>
      </c>
    </row>
    <row r="19" customFormat="false" ht="15" hidden="false" customHeight="false" outlineLevel="0" collapsed="false">
      <c r="A19" s="2" t="s">
        <v>378</v>
      </c>
      <c r="B19" s="2" t="s">
        <v>377</v>
      </c>
      <c r="C19" s="2" t="s">
        <v>2238</v>
      </c>
      <c r="D19" s="2" t="s">
        <v>211</v>
      </c>
      <c r="E19" s="2" t="s">
        <v>210</v>
      </c>
      <c r="F19" s="2" t="s">
        <v>2239</v>
      </c>
      <c r="G19" s="2" t="s">
        <v>2240</v>
      </c>
      <c r="H19" s="2" t="s">
        <v>2204</v>
      </c>
    </row>
    <row r="20" customFormat="false" ht="23.85" hidden="false" customHeight="false" outlineLevel="0" collapsed="false">
      <c r="A20" s="2" t="s">
        <v>200</v>
      </c>
      <c r="B20" s="2" t="s">
        <v>199</v>
      </c>
      <c r="C20" s="2" t="s">
        <v>2211</v>
      </c>
      <c r="D20" s="2" t="s">
        <v>107</v>
      </c>
      <c r="E20" s="2" t="s">
        <v>106</v>
      </c>
      <c r="F20" s="2" t="s">
        <v>2236</v>
      </c>
      <c r="G20" s="2" t="s">
        <v>2241</v>
      </c>
      <c r="H20" s="2" t="s">
        <v>2204</v>
      </c>
    </row>
    <row r="21" customFormat="false" ht="15" hidden="false" customHeight="false" outlineLevel="0" collapsed="false">
      <c r="A21" s="2" t="s">
        <v>211</v>
      </c>
      <c r="B21" s="2" t="s">
        <v>210</v>
      </c>
      <c r="C21" s="2" t="s">
        <v>2232</v>
      </c>
      <c r="D21" s="2" t="s">
        <v>1292</v>
      </c>
      <c r="E21" s="2" t="s">
        <v>1291</v>
      </c>
      <c r="F21" s="2" t="s">
        <v>2242</v>
      </c>
      <c r="G21" s="2" t="s">
        <v>2243</v>
      </c>
      <c r="H21" s="2" t="s">
        <v>2235</v>
      </c>
    </row>
    <row r="22" customFormat="false" ht="15" hidden="false" customHeight="false" outlineLevel="0" collapsed="false">
      <c r="A22" s="2" t="s">
        <v>373</v>
      </c>
      <c r="B22" s="2" t="s">
        <v>372</v>
      </c>
      <c r="C22" s="2" t="s">
        <v>2201</v>
      </c>
      <c r="D22" s="2" t="s">
        <v>187</v>
      </c>
      <c r="E22" s="2" t="s">
        <v>186</v>
      </c>
      <c r="F22" s="2" t="s">
        <v>2244</v>
      </c>
      <c r="G22" s="2" t="s">
        <v>2245</v>
      </c>
      <c r="H22" s="2" t="s">
        <v>2204</v>
      </c>
    </row>
    <row r="23" customFormat="false" ht="15" hidden="false" customHeight="false" outlineLevel="0" collapsed="false">
      <c r="A23" s="2" t="s">
        <v>368</v>
      </c>
      <c r="B23" s="2" t="s">
        <v>367</v>
      </c>
      <c r="C23" s="2" t="s">
        <v>2238</v>
      </c>
      <c r="D23" s="2" t="s">
        <v>187</v>
      </c>
      <c r="E23" s="2" t="s">
        <v>186</v>
      </c>
      <c r="F23" s="2" t="s">
        <v>2246</v>
      </c>
      <c r="G23" s="2" t="s">
        <v>2247</v>
      </c>
      <c r="H23" s="2" t="s">
        <v>2204</v>
      </c>
    </row>
    <row r="24" customFormat="false" ht="15" hidden="false" customHeight="false" outlineLevel="0" collapsed="false">
      <c r="A24" s="2" t="s">
        <v>187</v>
      </c>
      <c r="B24" s="2" t="s">
        <v>186</v>
      </c>
      <c r="C24" s="2" t="s">
        <v>2211</v>
      </c>
      <c r="D24" s="2" t="s">
        <v>114</v>
      </c>
      <c r="E24" s="2" t="s">
        <v>113</v>
      </c>
      <c r="F24" s="2" t="s">
        <v>2248</v>
      </c>
      <c r="G24" s="2" t="s">
        <v>2249</v>
      </c>
      <c r="H24" s="2" t="s">
        <v>2204</v>
      </c>
    </row>
    <row r="25" customFormat="false" ht="15" hidden="false" customHeight="false" outlineLevel="0" collapsed="false">
      <c r="A25" s="2" t="s">
        <v>207</v>
      </c>
      <c r="B25" s="2" t="s">
        <v>206</v>
      </c>
      <c r="C25" s="2" t="s">
        <v>2211</v>
      </c>
      <c r="D25" s="2" t="s">
        <v>114</v>
      </c>
      <c r="E25" s="2" t="s">
        <v>113</v>
      </c>
      <c r="F25" s="2" t="s">
        <v>2248</v>
      </c>
      <c r="G25" s="2" t="s">
        <v>2250</v>
      </c>
      <c r="H25" s="2" t="s">
        <v>2204</v>
      </c>
    </row>
    <row r="26" customFormat="false" ht="15" hidden="false" customHeight="false" outlineLevel="0" collapsed="false">
      <c r="A26" s="2" t="s">
        <v>368</v>
      </c>
      <c r="B26" s="2" t="s">
        <v>367</v>
      </c>
      <c r="C26" s="2" t="s">
        <v>2201</v>
      </c>
      <c r="D26" s="2" t="s">
        <v>114</v>
      </c>
      <c r="E26" s="2" t="s">
        <v>113</v>
      </c>
      <c r="F26" s="2" t="s">
        <v>2251</v>
      </c>
      <c r="G26" s="2" t="s">
        <v>2252</v>
      </c>
      <c r="H26" s="2" t="s">
        <v>2204</v>
      </c>
    </row>
    <row r="27" customFormat="false" ht="15" hidden="false" customHeight="false" outlineLevel="0" collapsed="false">
      <c r="A27" s="2" t="s">
        <v>382</v>
      </c>
      <c r="B27" s="2" t="s">
        <v>381</v>
      </c>
      <c r="C27" s="2" t="s">
        <v>2201</v>
      </c>
      <c r="D27" s="2" t="s">
        <v>114</v>
      </c>
      <c r="E27" s="2" t="s">
        <v>113</v>
      </c>
      <c r="F27" s="2" t="s">
        <v>2253</v>
      </c>
      <c r="G27" s="2" t="s">
        <v>2254</v>
      </c>
      <c r="H27" s="2" t="s">
        <v>2204</v>
      </c>
    </row>
    <row r="28" customFormat="false" ht="15" hidden="false" customHeight="false" outlineLevel="0" collapsed="false">
      <c r="A28" s="2" t="s">
        <v>382</v>
      </c>
      <c r="B28" s="2" t="s">
        <v>381</v>
      </c>
      <c r="C28" s="2" t="s">
        <v>2214</v>
      </c>
      <c r="D28" s="2" t="s">
        <v>225</v>
      </c>
      <c r="E28" s="2" t="s">
        <v>224</v>
      </c>
      <c r="F28" s="2" t="s">
        <v>2255</v>
      </c>
      <c r="G28" s="2" t="s">
        <v>2256</v>
      </c>
      <c r="H28" s="2" t="s">
        <v>2217</v>
      </c>
    </row>
    <row r="29" customFormat="false" ht="15" hidden="false" customHeight="false" outlineLevel="0" collapsed="false">
      <c r="A29" s="2" t="s">
        <v>301</v>
      </c>
      <c r="B29" s="2" t="s">
        <v>300</v>
      </c>
      <c r="C29" s="2" t="s">
        <v>2201</v>
      </c>
      <c r="D29" s="2" t="s">
        <v>162</v>
      </c>
      <c r="E29" s="2" t="s">
        <v>161</v>
      </c>
      <c r="F29" s="2" t="s">
        <v>2257</v>
      </c>
      <c r="G29" s="2" t="s">
        <v>2258</v>
      </c>
      <c r="H29" s="2" t="s">
        <v>2204</v>
      </c>
    </row>
    <row r="30" customFormat="false" ht="15" hidden="false" customHeight="false" outlineLevel="0" collapsed="false">
      <c r="A30" s="2" t="s">
        <v>162</v>
      </c>
      <c r="B30" s="2" t="s">
        <v>161</v>
      </c>
      <c r="C30" s="2" t="s">
        <v>2211</v>
      </c>
      <c r="D30" s="2" t="s">
        <v>93</v>
      </c>
      <c r="E30" s="2" t="s">
        <v>92</v>
      </c>
      <c r="F30" s="2" t="s">
        <v>2220</v>
      </c>
      <c r="G30" s="2" t="s">
        <v>2259</v>
      </c>
      <c r="H30" s="2" t="s">
        <v>2204</v>
      </c>
    </row>
    <row r="31" customFormat="false" ht="23.85" hidden="false" customHeight="false" outlineLevel="0" collapsed="false">
      <c r="A31" s="2" t="s">
        <v>162</v>
      </c>
      <c r="B31" s="2" t="s">
        <v>161</v>
      </c>
      <c r="C31" s="2" t="s">
        <v>2211</v>
      </c>
      <c r="D31" s="2" t="s">
        <v>267</v>
      </c>
      <c r="E31" s="2" t="s">
        <v>266</v>
      </c>
      <c r="F31" s="2" t="s">
        <v>2260</v>
      </c>
      <c r="G31" s="2" t="s">
        <v>2261</v>
      </c>
      <c r="H31" s="2" t="s">
        <v>2204</v>
      </c>
    </row>
    <row r="32" customFormat="false" ht="23.85" hidden="false" customHeight="false" outlineLevel="0" collapsed="false">
      <c r="A32" s="2" t="s">
        <v>262</v>
      </c>
      <c r="B32" s="2" t="s">
        <v>261</v>
      </c>
      <c r="C32" s="2" t="s">
        <v>2214</v>
      </c>
      <c r="D32" s="2" t="s">
        <v>93</v>
      </c>
      <c r="E32" s="2" t="s">
        <v>92</v>
      </c>
      <c r="F32" s="2" t="s">
        <v>2262</v>
      </c>
      <c r="G32" s="2" t="s">
        <v>2263</v>
      </c>
      <c r="H32" s="2" t="s">
        <v>2217</v>
      </c>
    </row>
    <row r="33" customFormat="false" ht="23.85" hidden="false" customHeight="false" outlineLevel="0" collapsed="false">
      <c r="A33" s="2" t="s">
        <v>262</v>
      </c>
      <c r="B33" s="2" t="s">
        <v>261</v>
      </c>
      <c r="C33" s="2" t="s">
        <v>2211</v>
      </c>
      <c r="D33" s="2" t="s">
        <v>144</v>
      </c>
      <c r="E33" s="2" t="s">
        <v>143</v>
      </c>
      <c r="F33" s="2" t="s">
        <v>2264</v>
      </c>
      <c r="G33" s="2" t="s">
        <v>2265</v>
      </c>
      <c r="H33" s="2" t="s">
        <v>2204</v>
      </c>
    </row>
    <row r="34" customFormat="false" ht="15" hidden="false" customHeight="false" outlineLevel="0" collapsed="false">
      <c r="A34" s="2" t="s">
        <v>93</v>
      </c>
      <c r="B34" s="2" t="s">
        <v>92</v>
      </c>
      <c r="C34" s="2" t="s">
        <v>2211</v>
      </c>
      <c r="D34" s="2" t="s">
        <v>144</v>
      </c>
      <c r="E34" s="2" t="s">
        <v>143</v>
      </c>
      <c r="F34" s="2" t="s">
        <v>2266</v>
      </c>
      <c r="G34" s="2" t="s">
        <v>2267</v>
      </c>
      <c r="H34" s="2" t="s">
        <v>2204</v>
      </c>
    </row>
    <row r="35" customFormat="false" ht="15" hidden="false" customHeight="false" outlineLevel="0" collapsed="false">
      <c r="A35" s="2" t="s">
        <v>93</v>
      </c>
      <c r="B35" s="2" t="s">
        <v>92</v>
      </c>
      <c r="C35" s="2" t="s">
        <v>2211</v>
      </c>
      <c r="D35" s="2" t="s">
        <v>150</v>
      </c>
      <c r="E35" s="2" t="s">
        <v>149</v>
      </c>
      <c r="F35" s="2" t="s">
        <v>2268</v>
      </c>
      <c r="G35" s="2" t="s">
        <v>2269</v>
      </c>
      <c r="H35" s="2" t="s">
        <v>2204</v>
      </c>
    </row>
    <row r="36" customFormat="false" ht="15" hidden="false" customHeight="false" outlineLevel="0" collapsed="false">
      <c r="A36" s="2" t="s">
        <v>310</v>
      </c>
      <c r="B36" s="2" t="s">
        <v>309</v>
      </c>
      <c r="C36" s="2" t="s">
        <v>2201</v>
      </c>
      <c r="D36" s="2" t="s">
        <v>172</v>
      </c>
      <c r="E36" s="2" t="s">
        <v>171</v>
      </c>
      <c r="F36" s="2" t="s">
        <v>2270</v>
      </c>
      <c r="G36" s="2" t="s">
        <v>2271</v>
      </c>
      <c r="H36" s="2" t="s">
        <v>2204</v>
      </c>
    </row>
    <row r="37" customFormat="false" ht="15" hidden="false" customHeight="false" outlineLevel="0" collapsed="false">
      <c r="A37" s="2" t="s">
        <v>316</v>
      </c>
      <c r="B37" s="2" t="s">
        <v>315</v>
      </c>
      <c r="C37" s="2" t="s">
        <v>2201</v>
      </c>
      <c r="D37" s="2" t="s">
        <v>172</v>
      </c>
      <c r="E37" s="2" t="s">
        <v>171</v>
      </c>
      <c r="F37" s="2" t="s">
        <v>2272</v>
      </c>
      <c r="G37" s="2" t="s">
        <v>2273</v>
      </c>
      <c r="H37" s="2" t="s">
        <v>2204</v>
      </c>
    </row>
    <row r="38" customFormat="false" ht="15" hidden="false" customHeight="false" outlineLevel="0" collapsed="false">
      <c r="A38" s="2" t="s">
        <v>172</v>
      </c>
      <c r="B38" s="2" t="s">
        <v>171</v>
      </c>
      <c r="C38" s="2" t="s">
        <v>2211</v>
      </c>
      <c r="D38" s="2" t="s">
        <v>150</v>
      </c>
      <c r="E38" s="2" t="s">
        <v>149</v>
      </c>
      <c r="F38" s="2" t="s">
        <v>2268</v>
      </c>
      <c r="G38" s="2" t="s">
        <v>2274</v>
      </c>
      <c r="H38" s="2" t="s">
        <v>2204</v>
      </c>
    </row>
    <row r="39" customFormat="false" ht="15" hidden="false" customHeight="false" outlineLevel="0" collapsed="false">
      <c r="A39" s="2" t="s">
        <v>321</v>
      </c>
      <c r="B39" s="2" t="s">
        <v>320</v>
      </c>
      <c r="C39" s="2" t="s">
        <v>2201</v>
      </c>
      <c r="D39" s="2" t="s">
        <v>219</v>
      </c>
      <c r="E39" s="2" t="s">
        <v>218</v>
      </c>
      <c r="F39" s="2" t="s">
        <v>2275</v>
      </c>
      <c r="G39" s="2" t="s">
        <v>2276</v>
      </c>
      <c r="H39" s="2" t="s">
        <v>2204</v>
      </c>
    </row>
    <row r="40" customFormat="false" ht="15" hidden="false" customHeight="false" outlineLevel="0" collapsed="false">
      <c r="A40" s="2" t="s">
        <v>1098</v>
      </c>
      <c r="B40" s="2" t="s">
        <v>1097</v>
      </c>
      <c r="C40" s="2" t="s">
        <v>2201</v>
      </c>
      <c r="D40" s="2" t="s">
        <v>219</v>
      </c>
      <c r="E40" s="2" t="s">
        <v>218</v>
      </c>
      <c r="F40" s="2" t="s">
        <v>2277</v>
      </c>
      <c r="G40" s="2" t="s">
        <v>2278</v>
      </c>
      <c r="H40" s="2" t="s">
        <v>2204</v>
      </c>
    </row>
    <row r="41" customFormat="false" ht="15" hidden="false" customHeight="false" outlineLevel="0" collapsed="false">
      <c r="A41" s="2" t="s">
        <v>1098</v>
      </c>
      <c r="B41" s="2" t="s">
        <v>1097</v>
      </c>
      <c r="C41" s="2" t="s">
        <v>2214</v>
      </c>
      <c r="D41" s="2" t="s">
        <v>172</v>
      </c>
      <c r="E41" s="2" t="s">
        <v>171</v>
      </c>
      <c r="F41" s="2" t="s">
        <v>2279</v>
      </c>
      <c r="G41" s="2" t="s">
        <v>2280</v>
      </c>
      <c r="H41" s="2" t="s">
        <v>2217</v>
      </c>
    </row>
    <row r="42" customFormat="false" ht="15" hidden="false" customHeight="false" outlineLevel="0" collapsed="false">
      <c r="A42" s="2" t="s">
        <v>219</v>
      </c>
      <c r="B42" s="2" t="s">
        <v>218</v>
      </c>
      <c r="C42" s="2" t="s">
        <v>2232</v>
      </c>
      <c r="D42" s="2" t="s">
        <v>150</v>
      </c>
      <c r="E42" s="2" t="s">
        <v>149</v>
      </c>
      <c r="F42" s="2" t="s">
        <v>2281</v>
      </c>
      <c r="G42" s="2" t="s">
        <v>2282</v>
      </c>
      <c r="H42" s="2" t="s">
        <v>2235</v>
      </c>
    </row>
    <row r="43" customFormat="false" ht="15" hidden="false" customHeight="false" outlineLevel="0" collapsed="false">
      <c r="A43" s="2" t="s">
        <v>280</v>
      </c>
      <c r="B43" s="2" t="s">
        <v>279</v>
      </c>
      <c r="C43" s="2" t="s">
        <v>2214</v>
      </c>
      <c r="D43" s="2" t="s">
        <v>219</v>
      </c>
      <c r="E43" s="2" t="s">
        <v>218</v>
      </c>
      <c r="F43" s="2" t="s">
        <v>2283</v>
      </c>
      <c r="G43" s="2" t="s">
        <v>2284</v>
      </c>
      <c r="H43" s="2" t="s">
        <v>2217</v>
      </c>
    </row>
    <row r="44" customFormat="false" ht="15" hidden="false" customHeight="false" outlineLevel="0" collapsed="false">
      <c r="A44" s="2" t="s">
        <v>363</v>
      </c>
      <c r="B44" s="2" t="s">
        <v>362</v>
      </c>
      <c r="C44" s="2" t="s">
        <v>2201</v>
      </c>
      <c r="D44" s="2" t="s">
        <v>134</v>
      </c>
      <c r="E44" s="2" t="s">
        <v>133</v>
      </c>
      <c r="F44" s="2" t="s">
        <v>2212</v>
      </c>
      <c r="G44" s="2" t="s">
        <v>2285</v>
      </c>
      <c r="H44" s="2" t="s">
        <v>2204</v>
      </c>
    </row>
    <row r="45" customFormat="false" ht="15" hidden="false" customHeight="false" outlineLevel="0" collapsed="false">
      <c r="A45" s="2" t="s">
        <v>335</v>
      </c>
      <c r="B45" s="2" t="s">
        <v>334</v>
      </c>
      <c r="C45" s="2" t="s">
        <v>2201</v>
      </c>
      <c r="D45" s="2" t="s">
        <v>86</v>
      </c>
      <c r="E45" s="2" t="s">
        <v>85</v>
      </c>
      <c r="F45" s="2" t="s">
        <v>2220</v>
      </c>
      <c r="G45" s="2" t="s">
        <v>2286</v>
      </c>
      <c r="H45" s="2" t="s">
        <v>2204</v>
      </c>
    </row>
    <row r="46" customFormat="false" ht="15" hidden="false" customHeight="false" outlineLevel="0" collapsed="false">
      <c r="A46" s="2" t="s">
        <v>358</v>
      </c>
      <c r="B46" s="2" t="s">
        <v>357</v>
      </c>
      <c r="C46" s="2" t="s">
        <v>2201</v>
      </c>
      <c r="D46" s="2" t="s">
        <v>102</v>
      </c>
      <c r="E46" s="2" t="s">
        <v>101</v>
      </c>
      <c r="F46" s="2" t="s">
        <v>2212</v>
      </c>
      <c r="G46" s="2" t="s">
        <v>2287</v>
      </c>
      <c r="H46" s="2" t="s">
        <v>2204</v>
      </c>
    </row>
    <row r="47" customFormat="false" ht="15" hidden="false" customHeight="false" outlineLevel="0" collapsed="false">
      <c r="A47" s="2" t="s">
        <v>358</v>
      </c>
      <c r="B47" s="2" t="s">
        <v>357</v>
      </c>
      <c r="C47" s="2" t="s">
        <v>2201</v>
      </c>
      <c r="D47" s="2" t="s">
        <v>351</v>
      </c>
      <c r="E47" s="2" t="s">
        <v>350</v>
      </c>
      <c r="F47" s="2" t="s">
        <v>2212</v>
      </c>
      <c r="G47" s="2" t="s">
        <v>2288</v>
      </c>
      <c r="H47" s="2" t="s">
        <v>2204</v>
      </c>
    </row>
    <row r="48" customFormat="false" ht="15" hidden="false" customHeight="false" outlineLevel="0" collapsed="false">
      <c r="A48" s="2" t="s">
        <v>351</v>
      </c>
      <c r="B48" s="2" t="s">
        <v>350</v>
      </c>
      <c r="C48" s="2" t="s">
        <v>2289</v>
      </c>
      <c r="D48" s="2" t="s">
        <v>102</v>
      </c>
      <c r="E48" s="2" t="s">
        <v>101</v>
      </c>
      <c r="F48" s="2" t="s">
        <v>2290</v>
      </c>
      <c r="G48" s="2" t="s">
        <v>2291</v>
      </c>
      <c r="H48" s="2" t="s">
        <v>2208</v>
      </c>
    </row>
    <row r="49" customFormat="false" ht="15" hidden="false" customHeight="false" outlineLevel="0" collapsed="false">
      <c r="A49" s="2" t="s">
        <v>326</v>
      </c>
      <c r="B49" s="2" t="s">
        <v>325</v>
      </c>
      <c r="C49" s="2" t="s">
        <v>2201</v>
      </c>
      <c r="D49" s="2" t="s">
        <v>75</v>
      </c>
      <c r="E49" s="2" t="s">
        <v>74</v>
      </c>
      <c r="F49" s="2" t="s">
        <v>2292</v>
      </c>
      <c r="G49" s="2" t="s">
        <v>2293</v>
      </c>
      <c r="H49" s="2" t="s">
        <v>2204</v>
      </c>
    </row>
    <row r="50" customFormat="false" ht="23.85" hidden="false" customHeight="false" outlineLevel="0" collapsed="false">
      <c r="A50" s="2" t="s">
        <v>887</v>
      </c>
      <c r="B50" s="2" t="s">
        <v>886</v>
      </c>
      <c r="C50" s="2" t="s">
        <v>2232</v>
      </c>
      <c r="D50" s="2" t="s">
        <v>75</v>
      </c>
      <c r="E50" s="2" t="s">
        <v>74</v>
      </c>
      <c r="F50" s="2" t="s">
        <v>2202</v>
      </c>
      <c r="G50" s="2" t="s">
        <v>2294</v>
      </c>
      <c r="H50" s="2" t="s">
        <v>2235</v>
      </c>
    </row>
    <row r="51" customFormat="false" ht="23.85" hidden="false" customHeight="false" outlineLevel="0" collapsed="false">
      <c r="A51" s="2" t="s">
        <v>193</v>
      </c>
      <c r="B51" s="2" t="s">
        <v>192</v>
      </c>
      <c r="C51" s="2" t="s">
        <v>2232</v>
      </c>
      <c r="D51" s="2" t="s">
        <v>75</v>
      </c>
      <c r="E51" s="2" t="s">
        <v>74</v>
      </c>
      <c r="F51" s="2" t="s">
        <v>2295</v>
      </c>
      <c r="G51" s="2" t="s">
        <v>2296</v>
      </c>
      <c r="H51" s="2" t="s">
        <v>2235</v>
      </c>
    </row>
    <row r="52" customFormat="false" ht="15" hidden="false" customHeight="false" outlineLevel="0" collapsed="false">
      <c r="A52" s="2" t="s">
        <v>398</v>
      </c>
      <c r="B52" s="2" t="s">
        <v>397</v>
      </c>
      <c r="C52" s="2" t="s">
        <v>2232</v>
      </c>
      <c r="D52" s="2" t="s">
        <v>75</v>
      </c>
      <c r="E52" s="2" t="s">
        <v>74</v>
      </c>
      <c r="F52" s="2" t="s">
        <v>2297</v>
      </c>
      <c r="G52" s="2" t="s">
        <v>2298</v>
      </c>
      <c r="H52" s="2" t="s">
        <v>2235</v>
      </c>
    </row>
    <row r="53" customFormat="false" ht="15" hidden="false" customHeight="false" outlineLevel="0" collapsed="false">
      <c r="A53" s="2" t="s">
        <v>404</v>
      </c>
      <c r="B53" s="2" t="s">
        <v>403</v>
      </c>
      <c r="C53" s="2" t="s">
        <v>2232</v>
      </c>
      <c r="D53" s="2" t="s">
        <v>86</v>
      </c>
      <c r="E53" s="2" t="s">
        <v>85</v>
      </c>
      <c r="F53" s="2" t="s">
        <v>2299</v>
      </c>
      <c r="G53" s="2" t="s">
        <v>2300</v>
      </c>
      <c r="H53" s="2" t="s">
        <v>2235</v>
      </c>
    </row>
    <row r="54" customFormat="false" ht="23.85" hidden="false" customHeight="false" outlineLevel="0" collapsed="false">
      <c r="A54" s="2" t="s">
        <v>422</v>
      </c>
      <c r="B54" s="2" t="s">
        <v>421</v>
      </c>
      <c r="C54" s="2" t="s">
        <v>2232</v>
      </c>
      <c r="D54" s="2" t="s">
        <v>75</v>
      </c>
      <c r="E54" s="2" t="s">
        <v>74</v>
      </c>
      <c r="F54" s="2" t="s">
        <v>2301</v>
      </c>
      <c r="G54" s="2" t="s">
        <v>2302</v>
      </c>
      <c r="H54" s="2" t="s">
        <v>2235</v>
      </c>
    </row>
    <row r="55" customFormat="false" ht="15" hidden="false" customHeight="false" outlineLevel="0" collapsed="false">
      <c r="A55" s="2" t="s">
        <v>239</v>
      </c>
      <c r="B55" s="2" t="s">
        <v>238</v>
      </c>
      <c r="C55" s="2" t="s">
        <v>2214</v>
      </c>
      <c r="D55" s="2" t="s">
        <v>86</v>
      </c>
      <c r="E55" s="2" t="s">
        <v>85</v>
      </c>
      <c r="F55" s="2" t="s">
        <v>2303</v>
      </c>
      <c r="G55" s="2" t="s">
        <v>2304</v>
      </c>
      <c r="H55" s="2" t="s">
        <v>2217</v>
      </c>
    </row>
    <row r="56" customFormat="false" ht="15" hidden="false" customHeight="false" outlineLevel="0" collapsed="false">
      <c r="A56" s="2" t="s">
        <v>239</v>
      </c>
      <c r="B56" s="2" t="s">
        <v>238</v>
      </c>
      <c r="C56" s="2" t="s">
        <v>2214</v>
      </c>
      <c r="D56" s="2" t="s">
        <v>75</v>
      </c>
      <c r="E56" s="2" t="s">
        <v>74</v>
      </c>
      <c r="F56" s="2" t="s">
        <v>2303</v>
      </c>
      <c r="G56" s="2" t="s">
        <v>2305</v>
      </c>
      <c r="H56" s="2" t="s">
        <v>2217</v>
      </c>
    </row>
    <row r="57" customFormat="false" ht="15" hidden="false" customHeight="false" outlineLevel="0" collapsed="false">
      <c r="A57" s="2" t="s">
        <v>239</v>
      </c>
      <c r="B57" s="2" t="s">
        <v>238</v>
      </c>
      <c r="C57" s="2" t="s">
        <v>2214</v>
      </c>
      <c r="D57" s="2" t="s">
        <v>225</v>
      </c>
      <c r="E57" s="2" t="s">
        <v>224</v>
      </c>
      <c r="F57" s="2" t="s">
        <v>2303</v>
      </c>
      <c r="G57" s="2" t="s">
        <v>2306</v>
      </c>
      <c r="H57" s="2" t="s">
        <v>2217</v>
      </c>
    </row>
    <row r="58" customFormat="false" ht="15" hidden="false" customHeight="false" outlineLevel="0" collapsed="false">
      <c r="A58" s="2" t="s">
        <v>225</v>
      </c>
      <c r="B58" s="2" t="s">
        <v>224</v>
      </c>
      <c r="C58" s="2" t="s">
        <v>2307</v>
      </c>
      <c r="D58" s="2" t="s">
        <v>232</v>
      </c>
      <c r="E58" s="2" t="s">
        <v>231</v>
      </c>
      <c r="F58" s="2" t="s">
        <v>2308</v>
      </c>
      <c r="G58" s="2" t="s">
        <v>2309</v>
      </c>
      <c r="H58" s="2" t="s">
        <v>2204</v>
      </c>
    </row>
    <row r="59" customFormat="false" ht="15" hidden="false" customHeight="false" outlineLevel="0" collapsed="false">
      <c r="A59" s="2" t="s">
        <v>225</v>
      </c>
      <c r="B59" s="2" t="s">
        <v>224</v>
      </c>
      <c r="C59" s="2" t="s">
        <v>2307</v>
      </c>
      <c r="D59" s="2" t="s">
        <v>119</v>
      </c>
      <c r="E59" s="2" t="s">
        <v>118</v>
      </c>
      <c r="F59" s="2" t="s">
        <v>2310</v>
      </c>
      <c r="G59" s="2" t="s">
        <v>2311</v>
      </c>
      <c r="H59" s="2" t="s">
        <v>2204</v>
      </c>
    </row>
    <row r="60" customFormat="false" ht="15" hidden="false" customHeight="false" outlineLevel="0" collapsed="false">
      <c r="A60" s="2" t="s">
        <v>232</v>
      </c>
      <c r="B60" s="2" t="s">
        <v>231</v>
      </c>
      <c r="C60" s="2" t="s">
        <v>2232</v>
      </c>
      <c r="D60" s="2" t="s">
        <v>156</v>
      </c>
      <c r="E60" s="2" t="s">
        <v>155</v>
      </c>
      <c r="F60" s="2" t="s">
        <v>2308</v>
      </c>
      <c r="G60" s="2" t="s">
        <v>2312</v>
      </c>
      <c r="H60" s="2" t="s">
        <v>2235</v>
      </c>
    </row>
    <row r="61" customFormat="false" ht="15" hidden="false" customHeight="false" outlineLevel="0" collapsed="false">
      <c r="A61" s="2" t="s">
        <v>249</v>
      </c>
      <c r="B61" s="2" t="s">
        <v>248</v>
      </c>
      <c r="C61" s="2" t="s">
        <v>2214</v>
      </c>
      <c r="D61" s="2" t="s">
        <v>258</v>
      </c>
      <c r="E61" s="2" t="s">
        <v>257</v>
      </c>
      <c r="F61" s="2" t="s">
        <v>2313</v>
      </c>
      <c r="G61" s="2" t="s">
        <v>2314</v>
      </c>
      <c r="H61" s="2" t="s">
        <v>2217</v>
      </c>
    </row>
    <row r="62" customFormat="false" ht="15" hidden="false" customHeight="false" outlineLevel="0" collapsed="false">
      <c r="A62" s="2" t="s">
        <v>258</v>
      </c>
      <c r="B62" s="2" t="s">
        <v>257</v>
      </c>
      <c r="C62" s="2" t="s">
        <v>2214</v>
      </c>
      <c r="D62" s="2" t="s">
        <v>124</v>
      </c>
      <c r="E62" s="2" t="s">
        <v>123</v>
      </c>
      <c r="F62" s="2" t="s">
        <v>2313</v>
      </c>
      <c r="G62" s="2" t="s">
        <v>2315</v>
      </c>
      <c r="H62" s="2" t="s">
        <v>2217</v>
      </c>
    </row>
    <row r="63" customFormat="false" ht="15" hidden="false" customHeight="false" outlineLevel="0" collapsed="false">
      <c r="A63" s="2" t="s">
        <v>249</v>
      </c>
      <c r="B63" s="2" t="s">
        <v>248</v>
      </c>
      <c r="C63" s="2" t="s">
        <v>2211</v>
      </c>
      <c r="D63" s="2" t="s">
        <v>129</v>
      </c>
      <c r="E63" s="2" t="s">
        <v>128</v>
      </c>
      <c r="F63" s="2" t="s">
        <v>2316</v>
      </c>
      <c r="G63" s="2" t="s">
        <v>2317</v>
      </c>
      <c r="H63" s="2" t="s">
        <v>2204</v>
      </c>
    </row>
    <row r="64" customFormat="false" ht="15" hidden="false" customHeight="false" outlineLevel="0" collapsed="false">
      <c r="A64" s="2" t="s">
        <v>249</v>
      </c>
      <c r="B64" s="2" t="s">
        <v>248</v>
      </c>
      <c r="C64" s="2" t="s">
        <v>2211</v>
      </c>
      <c r="D64" s="2" t="s">
        <v>1223</v>
      </c>
      <c r="E64" s="2" t="s">
        <v>1222</v>
      </c>
      <c r="F64" s="2" t="s">
        <v>2313</v>
      </c>
      <c r="G64" s="2" t="s">
        <v>2318</v>
      </c>
      <c r="H64" s="2" t="s">
        <v>2204</v>
      </c>
    </row>
    <row r="65" customFormat="false" ht="15" hidden="false" customHeight="false" outlineLevel="0" collapsed="false">
      <c r="A65" s="2" t="s">
        <v>387</v>
      </c>
      <c r="B65" s="2" t="s">
        <v>386</v>
      </c>
      <c r="C65" s="2" t="s">
        <v>2201</v>
      </c>
      <c r="D65" s="2" t="s">
        <v>129</v>
      </c>
      <c r="E65" s="2" t="s">
        <v>128</v>
      </c>
      <c r="F65" s="2" t="s">
        <v>2316</v>
      </c>
      <c r="G65" s="2" t="s">
        <v>2319</v>
      </c>
      <c r="H65" s="2" t="s">
        <v>2204</v>
      </c>
    </row>
    <row r="66" customFormat="false" ht="15" hidden="false" customHeight="false" outlineLevel="0" collapsed="false">
      <c r="A66" s="2" t="s">
        <v>473</v>
      </c>
      <c r="B66" s="2" t="s">
        <v>472</v>
      </c>
      <c r="C66" s="2" t="s">
        <v>2320</v>
      </c>
      <c r="D66" s="2" t="s">
        <v>1489</v>
      </c>
      <c r="E66" s="2" t="s">
        <v>1488</v>
      </c>
      <c r="F66" s="2" t="s">
        <v>2321</v>
      </c>
      <c r="G66" s="2" t="s">
        <v>2322</v>
      </c>
      <c r="H66" s="2" t="s">
        <v>2204</v>
      </c>
    </row>
    <row r="67" customFormat="false" ht="23.85" hidden="false" customHeight="false" outlineLevel="0" collapsed="false">
      <c r="A67" s="2" t="s">
        <v>392</v>
      </c>
      <c r="B67" s="2" t="s">
        <v>391</v>
      </c>
      <c r="C67" s="2" t="s">
        <v>2238</v>
      </c>
      <c r="D67" s="2" t="s">
        <v>267</v>
      </c>
      <c r="E67" s="2" t="s">
        <v>266</v>
      </c>
      <c r="F67" s="2" t="s">
        <v>2323</v>
      </c>
      <c r="G67" s="2" t="s">
        <v>2324</v>
      </c>
      <c r="H67" s="2" t="s">
        <v>2204</v>
      </c>
    </row>
    <row r="68" customFormat="false" ht="23.85" hidden="false" customHeight="false" outlineLevel="0" collapsed="false">
      <c r="A68" s="2" t="s">
        <v>392</v>
      </c>
      <c r="B68" s="2" t="s">
        <v>391</v>
      </c>
      <c r="C68" s="2" t="s">
        <v>2238</v>
      </c>
      <c r="D68" s="2" t="s">
        <v>537</v>
      </c>
      <c r="E68" s="2" t="s">
        <v>536</v>
      </c>
      <c r="F68" s="2" t="s">
        <v>2325</v>
      </c>
      <c r="G68" s="2" t="s">
        <v>2326</v>
      </c>
      <c r="H68" s="2" t="s">
        <v>2204</v>
      </c>
    </row>
    <row r="69" customFormat="false" ht="15" hidden="false" customHeight="false" outlineLevel="0" collapsed="false">
      <c r="A69" s="2" t="s">
        <v>537</v>
      </c>
      <c r="B69" s="2" t="s">
        <v>536</v>
      </c>
      <c r="C69" s="2" t="s">
        <v>2289</v>
      </c>
      <c r="D69" s="2" t="s">
        <v>267</v>
      </c>
      <c r="E69" s="2" t="s">
        <v>266</v>
      </c>
      <c r="F69" s="2" t="s">
        <v>2327</v>
      </c>
      <c r="G69" s="2" t="s">
        <v>2328</v>
      </c>
      <c r="H69" s="2" t="s">
        <v>2208</v>
      </c>
    </row>
    <row r="70" customFormat="false" ht="15" hidden="false" customHeight="false" outlineLevel="0" collapsed="false">
      <c r="A70" s="2" t="s">
        <v>1631</v>
      </c>
      <c r="B70" s="2" t="s">
        <v>1630</v>
      </c>
      <c r="C70" s="2" t="s">
        <v>2238</v>
      </c>
      <c r="D70" s="2" t="s">
        <v>1661</v>
      </c>
      <c r="E70" s="2" t="s">
        <v>1660</v>
      </c>
      <c r="F70" s="2" t="s">
        <v>2329</v>
      </c>
      <c r="G70" s="2" t="s">
        <v>2330</v>
      </c>
      <c r="H70" s="2" t="s">
        <v>2204</v>
      </c>
    </row>
    <row r="71" customFormat="false" ht="15" hidden="false" customHeight="false" outlineLevel="0" collapsed="false">
      <c r="A71" s="2" t="s">
        <v>1661</v>
      </c>
      <c r="B71" s="2" t="s">
        <v>1660</v>
      </c>
      <c r="C71" s="2" t="s">
        <v>2232</v>
      </c>
      <c r="D71" s="2" t="s">
        <v>156</v>
      </c>
      <c r="E71" s="2" t="s">
        <v>155</v>
      </c>
      <c r="F71" s="2" t="s">
        <v>2331</v>
      </c>
      <c r="G71" s="2" t="s">
        <v>2332</v>
      </c>
      <c r="H71" s="2" t="s">
        <v>2235</v>
      </c>
    </row>
    <row r="72" customFormat="false" ht="15" hidden="false" customHeight="false" outlineLevel="0" collapsed="false">
      <c r="A72" s="2" t="s">
        <v>232</v>
      </c>
      <c r="B72" s="2" t="s">
        <v>231</v>
      </c>
      <c r="C72" s="2" t="s">
        <v>2211</v>
      </c>
      <c r="D72" s="2" t="s">
        <v>267</v>
      </c>
      <c r="E72" s="2" t="s">
        <v>266</v>
      </c>
      <c r="F72" s="2" t="s">
        <v>2333</v>
      </c>
      <c r="G72" s="2" t="s">
        <v>2334</v>
      </c>
      <c r="H72" s="2" t="s">
        <v>2204</v>
      </c>
    </row>
    <row r="73" customFormat="false" ht="15" hidden="false" customHeight="false" outlineLevel="0" collapsed="false">
      <c r="A73" s="2" t="s">
        <v>267</v>
      </c>
      <c r="B73" s="2" t="s">
        <v>266</v>
      </c>
      <c r="C73" s="2" t="s">
        <v>2211</v>
      </c>
      <c r="D73" s="2" t="s">
        <v>156</v>
      </c>
      <c r="E73" s="2" t="s">
        <v>155</v>
      </c>
      <c r="F73" s="2" t="s">
        <v>2335</v>
      </c>
      <c r="G73" s="2" t="s">
        <v>2336</v>
      </c>
      <c r="H73" s="2" t="s">
        <v>2204</v>
      </c>
    </row>
    <row r="74" customFormat="false" ht="15" hidden="false" customHeight="false" outlineLevel="0" collapsed="false">
      <c r="A74" s="2" t="s">
        <v>280</v>
      </c>
      <c r="B74" s="2" t="s">
        <v>279</v>
      </c>
      <c r="C74" s="2" t="s">
        <v>2214</v>
      </c>
      <c r="D74" s="2" t="s">
        <v>267</v>
      </c>
      <c r="E74" s="2" t="s">
        <v>266</v>
      </c>
      <c r="F74" s="2" t="s">
        <v>2283</v>
      </c>
      <c r="G74" s="2" t="s">
        <v>2337</v>
      </c>
      <c r="H74" s="2" t="s">
        <v>2217</v>
      </c>
    </row>
    <row r="75" customFormat="false" ht="15" hidden="false" customHeight="false" outlineLevel="0" collapsed="false">
      <c r="A75" s="2" t="s">
        <v>280</v>
      </c>
      <c r="B75" s="2" t="s">
        <v>279</v>
      </c>
      <c r="C75" s="2" t="s">
        <v>2214</v>
      </c>
      <c r="D75" s="2" t="s">
        <v>296</v>
      </c>
      <c r="E75" s="2" t="s">
        <v>295</v>
      </c>
      <c r="F75" s="2" t="s">
        <v>2338</v>
      </c>
      <c r="G75" s="2" t="s">
        <v>2339</v>
      </c>
      <c r="H75" s="2" t="s">
        <v>2217</v>
      </c>
    </row>
    <row r="76" customFormat="false" ht="15" hidden="false" customHeight="false" outlineLevel="0" collapsed="false">
      <c r="A76" s="2" t="s">
        <v>296</v>
      </c>
      <c r="B76" s="2" t="s">
        <v>295</v>
      </c>
      <c r="C76" s="2" t="s">
        <v>2211</v>
      </c>
      <c r="D76" s="2" t="s">
        <v>156</v>
      </c>
      <c r="E76" s="2" t="s">
        <v>155</v>
      </c>
      <c r="F76" s="2" t="s">
        <v>2335</v>
      </c>
      <c r="G76" s="2" t="s">
        <v>2340</v>
      </c>
      <c r="H76" s="2" t="s">
        <v>2204</v>
      </c>
    </row>
    <row r="77" customFormat="false" ht="15" hidden="false" customHeight="false" outlineLevel="0" collapsed="false">
      <c r="A77" s="2" t="s">
        <v>428</v>
      </c>
      <c r="B77" s="2" t="s">
        <v>427</v>
      </c>
      <c r="C77" s="2" t="s">
        <v>2201</v>
      </c>
      <c r="D77" s="2" t="s">
        <v>156</v>
      </c>
      <c r="E77" s="2" t="s">
        <v>155</v>
      </c>
      <c r="F77" s="2" t="s">
        <v>2341</v>
      </c>
      <c r="G77" s="2" t="s">
        <v>2342</v>
      </c>
      <c r="H77" s="2" t="s">
        <v>2204</v>
      </c>
    </row>
    <row r="78" customFormat="false" ht="15" hidden="false" customHeight="false" outlineLevel="0" collapsed="false">
      <c r="A78" s="2" t="s">
        <v>433</v>
      </c>
      <c r="B78" s="2" t="s">
        <v>432</v>
      </c>
      <c r="C78" s="2" t="s">
        <v>2201</v>
      </c>
      <c r="D78" s="2" t="s">
        <v>156</v>
      </c>
      <c r="E78" s="2" t="s">
        <v>155</v>
      </c>
      <c r="F78" s="2" t="s">
        <v>2343</v>
      </c>
      <c r="G78" s="2" t="s">
        <v>2344</v>
      </c>
      <c r="H78" s="2" t="s">
        <v>2204</v>
      </c>
    </row>
    <row r="79" customFormat="false" ht="23.85" hidden="false" customHeight="false" outlineLevel="0" collapsed="false">
      <c r="A79" s="2" t="s">
        <v>280</v>
      </c>
      <c r="B79" s="2" t="s">
        <v>279</v>
      </c>
      <c r="C79" s="2" t="s">
        <v>2214</v>
      </c>
      <c r="D79" s="2" t="s">
        <v>292</v>
      </c>
      <c r="E79" s="2" t="s">
        <v>291</v>
      </c>
      <c r="F79" s="2" t="s">
        <v>2345</v>
      </c>
      <c r="G79" s="2" t="s">
        <v>2346</v>
      </c>
      <c r="H79" s="2" t="s">
        <v>2217</v>
      </c>
    </row>
    <row r="80" customFormat="false" ht="23.85" hidden="false" customHeight="false" outlineLevel="0" collapsed="false">
      <c r="A80" s="2" t="s">
        <v>292</v>
      </c>
      <c r="B80" s="2" t="s">
        <v>291</v>
      </c>
      <c r="C80" s="2" t="s">
        <v>2211</v>
      </c>
      <c r="D80" s="2" t="s">
        <v>150</v>
      </c>
      <c r="E80" s="2" t="s">
        <v>149</v>
      </c>
      <c r="F80" s="2" t="s">
        <v>2268</v>
      </c>
      <c r="G80" s="2" t="s">
        <v>2347</v>
      </c>
      <c r="H80" s="2" t="s">
        <v>2204</v>
      </c>
    </row>
    <row r="81" customFormat="false" ht="15" hidden="false" customHeight="false" outlineLevel="0" collapsed="false">
      <c r="A81" s="2" t="s">
        <v>417</v>
      </c>
      <c r="B81" s="2" t="s">
        <v>416</v>
      </c>
      <c r="C81" s="2" t="s">
        <v>2201</v>
      </c>
      <c r="D81" s="2" t="s">
        <v>150</v>
      </c>
      <c r="E81" s="2" t="s">
        <v>149</v>
      </c>
      <c r="F81" s="2" t="s">
        <v>2268</v>
      </c>
      <c r="G81" s="2" t="s">
        <v>2348</v>
      </c>
      <c r="H81" s="2" t="s">
        <v>2204</v>
      </c>
    </row>
    <row r="82" customFormat="false" ht="15" hidden="false" customHeight="false" outlineLevel="0" collapsed="false">
      <c r="A82" s="2" t="s">
        <v>487</v>
      </c>
      <c r="B82" s="2" t="s">
        <v>486</v>
      </c>
      <c r="C82" s="2" t="s">
        <v>2232</v>
      </c>
      <c r="D82" s="2" t="s">
        <v>150</v>
      </c>
      <c r="E82" s="2" t="s">
        <v>149</v>
      </c>
      <c r="F82" s="2" t="s">
        <v>2349</v>
      </c>
      <c r="G82" s="2" t="s">
        <v>2350</v>
      </c>
      <c r="H82" s="2" t="s">
        <v>2235</v>
      </c>
    </row>
    <row r="83" customFormat="false" ht="15" hidden="false" customHeight="false" outlineLevel="0" collapsed="false">
      <c r="A83" s="2" t="s">
        <v>463</v>
      </c>
      <c r="B83" s="2" t="s">
        <v>462</v>
      </c>
      <c r="C83" s="2" t="s">
        <v>2232</v>
      </c>
      <c r="D83" s="2" t="s">
        <v>107</v>
      </c>
      <c r="E83" s="2" t="s">
        <v>106</v>
      </c>
      <c r="F83" s="2" t="s">
        <v>2351</v>
      </c>
      <c r="G83" s="2" t="s">
        <v>2352</v>
      </c>
      <c r="H83" s="2" t="s">
        <v>2235</v>
      </c>
    </row>
    <row r="84" customFormat="false" ht="15" hidden="false" customHeight="false" outlineLevel="0" collapsed="false">
      <c r="A84" s="2" t="s">
        <v>412</v>
      </c>
      <c r="B84" s="2" t="s">
        <v>411</v>
      </c>
      <c r="C84" s="2" t="s">
        <v>2232</v>
      </c>
      <c r="D84" s="2" t="s">
        <v>114</v>
      </c>
      <c r="E84" s="2" t="s">
        <v>113</v>
      </c>
      <c r="F84" s="2" t="s">
        <v>2353</v>
      </c>
      <c r="G84" s="2" t="s">
        <v>2354</v>
      </c>
      <c r="H84" s="2" t="s">
        <v>2235</v>
      </c>
    </row>
    <row r="85" customFormat="false" ht="15" hidden="false" customHeight="false" outlineLevel="0" collapsed="false">
      <c r="A85" s="2" t="s">
        <v>412</v>
      </c>
      <c r="B85" s="2" t="s">
        <v>411</v>
      </c>
      <c r="C85" s="2" t="s">
        <v>2211</v>
      </c>
      <c r="D85" s="2" t="s">
        <v>501</v>
      </c>
      <c r="E85" s="2" t="s">
        <v>500</v>
      </c>
      <c r="F85" s="2" t="s">
        <v>2355</v>
      </c>
      <c r="G85" s="2" t="s">
        <v>2356</v>
      </c>
      <c r="H85" s="2" t="s">
        <v>2204</v>
      </c>
    </row>
    <row r="86" customFormat="false" ht="15" hidden="false" customHeight="false" outlineLevel="0" collapsed="false">
      <c r="A86" s="2" t="s">
        <v>501</v>
      </c>
      <c r="B86" s="2" t="s">
        <v>500</v>
      </c>
      <c r="C86" s="2" t="s">
        <v>2232</v>
      </c>
      <c r="D86" s="2" t="s">
        <v>114</v>
      </c>
      <c r="E86" s="2" t="s">
        <v>113</v>
      </c>
      <c r="F86" s="2" t="s">
        <v>2357</v>
      </c>
      <c r="G86" s="2" t="s">
        <v>2358</v>
      </c>
      <c r="H86" s="2" t="s">
        <v>2235</v>
      </c>
    </row>
    <row r="87" customFormat="false" ht="15" hidden="false" customHeight="false" outlineLevel="0" collapsed="false">
      <c r="A87" s="2" t="s">
        <v>443</v>
      </c>
      <c r="B87" s="2" t="s">
        <v>442</v>
      </c>
      <c r="C87" s="2" t="s">
        <v>2211</v>
      </c>
      <c r="D87" s="2" t="s">
        <v>449</v>
      </c>
      <c r="E87" s="2" t="s">
        <v>448</v>
      </c>
      <c r="F87" s="2" t="s">
        <v>2359</v>
      </c>
      <c r="G87" s="2" t="s">
        <v>2360</v>
      </c>
      <c r="H87" s="2" t="s">
        <v>2204</v>
      </c>
    </row>
    <row r="88" customFormat="false" ht="15" hidden="false" customHeight="false" outlineLevel="0" collapsed="false">
      <c r="A88" s="2" t="s">
        <v>443</v>
      </c>
      <c r="B88" s="2" t="s">
        <v>442</v>
      </c>
      <c r="C88" s="2" t="s">
        <v>2320</v>
      </c>
      <c r="D88" s="2" t="s">
        <v>1489</v>
      </c>
      <c r="E88" s="2" t="s">
        <v>1488</v>
      </c>
      <c r="F88" s="2" t="s">
        <v>2361</v>
      </c>
      <c r="G88" s="2" t="s">
        <v>2362</v>
      </c>
      <c r="H88" s="2" t="s">
        <v>2204</v>
      </c>
    </row>
    <row r="89" customFormat="false" ht="15" hidden="false" customHeight="false" outlineLevel="0" collapsed="false">
      <c r="A89" s="2" t="s">
        <v>449</v>
      </c>
      <c r="B89" s="2" t="s">
        <v>448</v>
      </c>
      <c r="C89" s="2" t="s">
        <v>2320</v>
      </c>
      <c r="D89" s="2" t="s">
        <v>1489</v>
      </c>
      <c r="E89" s="2" t="s">
        <v>1488</v>
      </c>
      <c r="F89" s="2" t="s">
        <v>2363</v>
      </c>
      <c r="G89" s="2" t="s">
        <v>2364</v>
      </c>
      <c r="H89" s="2" t="s">
        <v>2204</v>
      </c>
    </row>
    <row r="90" customFormat="false" ht="15" hidden="false" customHeight="false" outlineLevel="0" collapsed="false">
      <c r="A90" s="2" t="s">
        <v>280</v>
      </c>
      <c r="B90" s="2" t="s">
        <v>279</v>
      </c>
      <c r="C90" s="2" t="s">
        <v>2214</v>
      </c>
      <c r="D90" s="2" t="s">
        <v>107</v>
      </c>
      <c r="E90" s="2" t="s">
        <v>106</v>
      </c>
      <c r="F90" s="2" t="s">
        <v>2283</v>
      </c>
      <c r="G90" s="2" t="s">
        <v>2365</v>
      </c>
      <c r="H90" s="2" t="s">
        <v>2217</v>
      </c>
    </row>
    <row r="91" customFormat="false" ht="15" hidden="false" customHeight="false" outlineLevel="0" collapsed="false">
      <c r="A91" s="2" t="s">
        <v>280</v>
      </c>
      <c r="B91" s="2" t="s">
        <v>279</v>
      </c>
      <c r="C91" s="2" t="s">
        <v>2214</v>
      </c>
      <c r="D91" s="2" t="s">
        <v>114</v>
      </c>
      <c r="E91" s="2" t="s">
        <v>113</v>
      </c>
      <c r="F91" s="2" t="s">
        <v>2283</v>
      </c>
      <c r="G91" s="2" t="s">
        <v>2366</v>
      </c>
      <c r="H91" s="2" t="s">
        <v>2217</v>
      </c>
    </row>
    <row r="92" customFormat="false" ht="15" hidden="false" customHeight="false" outlineLevel="0" collapsed="false">
      <c r="A92" s="2" t="s">
        <v>280</v>
      </c>
      <c r="B92" s="2" t="s">
        <v>279</v>
      </c>
      <c r="C92" s="2" t="s">
        <v>2214</v>
      </c>
      <c r="D92" s="2" t="s">
        <v>97</v>
      </c>
      <c r="E92" s="2" t="s">
        <v>96</v>
      </c>
      <c r="F92" s="2" t="s">
        <v>2283</v>
      </c>
      <c r="G92" s="2" t="s">
        <v>2367</v>
      </c>
      <c r="H92" s="2" t="s">
        <v>2217</v>
      </c>
    </row>
    <row r="93" customFormat="false" ht="15" hidden="false" customHeight="false" outlineLevel="0" collapsed="false">
      <c r="A93" s="2" t="s">
        <v>280</v>
      </c>
      <c r="B93" s="2" t="s">
        <v>279</v>
      </c>
      <c r="C93" s="2" t="s">
        <v>2214</v>
      </c>
      <c r="D93" s="2" t="s">
        <v>119</v>
      </c>
      <c r="E93" s="2" t="s">
        <v>118</v>
      </c>
      <c r="F93" s="2" t="s">
        <v>2283</v>
      </c>
      <c r="G93" s="2" t="s">
        <v>2368</v>
      </c>
      <c r="H93" s="2" t="s">
        <v>2217</v>
      </c>
    </row>
    <row r="94" customFormat="false" ht="15" hidden="false" customHeight="false" outlineLevel="0" collapsed="false">
      <c r="A94" s="2" t="s">
        <v>280</v>
      </c>
      <c r="B94" s="2" t="s">
        <v>279</v>
      </c>
      <c r="C94" s="2" t="s">
        <v>2214</v>
      </c>
      <c r="D94" s="2" t="s">
        <v>520</v>
      </c>
      <c r="E94" s="2" t="s">
        <v>519</v>
      </c>
      <c r="F94" s="2" t="s">
        <v>2283</v>
      </c>
      <c r="G94" s="2" t="s">
        <v>2369</v>
      </c>
      <c r="H94" s="2" t="s">
        <v>2217</v>
      </c>
    </row>
    <row r="95" customFormat="false" ht="23.85" hidden="false" customHeight="false" outlineLevel="0" collapsed="false">
      <c r="A95" s="2" t="s">
        <v>280</v>
      </c>
      <c r="B95" s="2" t="s">
        <v>279</v>
      </c>
      <c r="C95" s="2" t="s">
        <v>2214</v>
      </c>
      <c r="D95" s="2" t="s">
        <v>287</v>
      </c>
      <c r="E95" s="2" t="s">
        <v>286</v>
      </c>
      <c r="F95" s="2" t="s">
        <v>2370</v>
      </c>
      <c r="G95" s="2" t="s">
        <v>2371</v>
      </c>
      <c r="H95" s="2" t="s">
        <v>2217</v>
      </c>
    </row>
    <row r="96" customFormat="false" ht="23.85" hidden="false" customHeight="false" outlineLevel="0" collapsed="false">
      <c r="A96" s="2" t="s">
        <v>287</v>
      </c>
      <c r="B96" s="2" t="s">
        <v>286</v>
      </c>
      <c r="C96" s="2" t="s">
        <v>2211</v>
      </c>
      <c r="D96" s="2" t="s">
        <v>520</v>
      </c>
      <c r="E96" s="2" t="s">
        <v>519</v>
      </c>
      <c r="F96" s="2" t="s">
        <v>2372</v>
      </c>
      <c r="G96" s="2" t="s">
        <v>2373</v>
      </c>
      <c r="H96" s="2" t="s">
        <v>2204</v>
      </c>
    </row>
    <row r="97" customFormat="false" ht="23.85" hidden="false" customHeight="false" outlineLevel="0" collapsed="false">
      <c r="A97" s="2" t="s">
        <v>287</v>
      </c>
      <c r="B97" s="2" t="s">
        <v>286</v>
      </c>
      <c r="C97" s="2" t="s">
        <v>2205</v>
      </c>
      <c r="D97" s="2" t="s">
        <v>1489</v>
      </c>
      <c r="E97" s="2" t="s">
        <v>1488</v>
      </c>
      <c r="F97" s="2" t="s">
        <v>2374</v>
      </c>
      <c r="G97" s="2" t="s">
        <v>2375</v>
      </c>
      <c r="H97" s="2" t="s">
        <v>2208</v>
      </c>
    </row>
    <row r="98" customFormat="false" ht="15" hidden="false" customHeight="false" outlineLevel="0" collapsed="false">
      <c r="A98" s="2" t="s">
        <v>520</v>
      </c>
      <c r="B98" s="2" t="s">
        <v>519</v>
      </c>
      <c r="C98" s="2" t="s">
        <v>2232</v>
      </c>
      <c r="D98" s="2" t="s">
        <v>124</v>
      </c>
      <c r="E98" s="2" t="s">
        <v>123</v>
      </c>
      <c r="F98" s="2" t="s">
        <v>2376</v>
      </c>
      <c r="G98" s="2" t="s">
        <v>2377</v>
      </c>
      <c r="H98" s="2" t="s">
        <v>2235</v>
      </c>
    </row>
    <row r="99" customFormat="false" ht="23.85" hidden="false" customHeight="false" outlineLevel="0" collapsed="false">
      <c r="A99" s="2" t="s">
        <v>1694</v>
      </c>
      <c r="B99" s="2" t="s">
        <v>1693</v>
      </c>
      <c r="C99" s="2" t="s">
        <v>2232</v>
      </c>
      <c r="D99" s="2" t="s">
        <v>124</v>
      </c>
      <c r="E99" s="2" t="s">
        <v>123</v>
      </c>
      <c r="F99" s="2" t="s">
        <v>2378</v>
      </c>
      <c r="G99" s="2" t="s">
        <v>2379</v>
      </c>
      <c r="H99" s="2" t="s">
        <v>2235</v>
      </c>
    </row>
    <row r="100" customFormat="false" ht="15" hidden="false" customHeight="false" outlineLevel="0" collapsed="false">
      <c r="A100" s="2" t="s">
        <v>577</v>
      </c>
      <c r="B100" s="2" t="s">
        <v>576</v>
      </c>
      <c r="C100" s="2" t="s">
        <v>2232</v>
      </c>
      <c r="D100" s="2" t="s">
        <v>107</v>
      </c>
      <c r="E100" s="2" t="s">
        <v>106</v>
      </c>
      <c r="F100" s="2" t="s">
        <v>2380</v>
      </c>
      <c r="G100" s="2" t="s">
        <v>2381</v>
      </c>
      <c r="H100" s="2" t="s">
        <v>2235</v>
      </c>
    </row>
    <row r="101" customFormat="false" ht="15" hidden="false" customHeight="false" outlineLevel="0" collapsed="false">
      <c r="A101" s="2" t="s">
        <v>548</v>
      </c>
      <c r="B101" s="2" t="s">
        <v>547</v>
      </c>
      <c r="C101" s="2" t="s">
        <v>2232</v>
      </c>
      <c r="D101" s="2" t="s">
        <v>107</v>
      </c>
      <c r="E101" s="2" t="s">
        <v>106</v>
      </c>
      <c r="F101" s="2" t="s">
        <v>2382</v>
      </c>
      <c r="G101" s="2" t="s">
        <v>2383</v>
      </c>
      <c r="H101" s="2" t="s">
        <v>2235</v>
      </c>
    </row>
    <row r="102" customFormat="false" ht="15" hidden="false" customHeight="false" outlineLevel="0" collapsed="false">
      <c r="A102" s="2" t="s">
        <v>514</v>
      </c>
      <c r="B102" s="2" t="s">
        <v>513</v>
      </c>
      <c r="C102" s="2" t="s">
        <v>2232</v>
      </c>
      <c r="D102" s="2" t="s">
        <v>107</v>
      </c>
      <c r="E102" s="2" t="s">
        <v>106</v>
      </c>
      <c r="F102" s="2" t="s">
        <v>2384</v>
      </c>
      <c r="G102" s="2" t="s">
        <v>2385</v>
      </c>
      <c r="H102" s="2" t="s">
        <v>2235</v>
      </c>
    </row>
    <row r="103" customFormat="false" ht="15" hidden="false" customHeight="false" outlineLevel="0" collapsed="false">
      <c r="A103" s="2" t="s">
        <v>590</v>
      </c>
      <c r="B103" s="2" t="s">
        <v>589</v>
      </c>
      <c r="C103" s="2" t="s">
        <v>2232</v>
      </c>
      <c r="D103" s="2" t="s">
        <v>93</v>
      </c>
      <c r="E103" s="2" t="s">
        <v>92</v>
      </c>
      <c r="F103" s="2" t="s">
        <v>2386</v>
      </c>
      <c r="G103" s="2" t="s">
        <v>2387</v>
      </c>
      <c r="H103" s="2" t="s">
        <v>2235</v>
      </c>
    </row>
    <row r="104" customFormat="false" ht="23.85" hidden="false" customHeight="false" outlineLevel="0" collapsed="false">
      <c r="A104" s="2" t="s">
        <v>566</v>
      </c>
      <c r="B104" s="2" t="s">
        <v>565</v>
      </c>
      <c r="C104" s="2" t="s">
        <v>2232</v>
      </c>
      <c r="D104" s="2" t="s">
        <v>1292</v>
      </c>
      <c r="E104" s="2" t="s">
        <v>1291</v>
      </c>
      <c r="F104" s="2" t="s">
        <v>2388</v>
      </c>
      <c r="G104" s="2" t="s">
        <v>2389</v>
      </c>
      <c r="H104" s="2" t="s">
        <v>2235</v>
      </c>
    </row>
    <row r="105" customFormat="false" ht="15" hidden="false" customHeight="false" outlineLevel="0" collapsed="false">
      <c r="A105" s="2" t="s">
        <v>537</v>
      </c>
      <c r="B105" s="2" t="s">
        <v>536</v>
      </c>
      <c r="C105" s="2" t="s">
        <v>2232</v>
      </c>
      <c r="D105" s="2" t="s">
        <v>156</v>
      </c>
      <c r="E105" s="2" t="s">
        <v>155</v>
      </c>
      <c r="F105" s="2" t="s">
        <v>2390</v>
      </c>
      <c r="G105" s="2" t="s">
        <v>2391</v>
      </c>
      <c r="H105" s="2" t="s">
        <v>2235</v>
      </c>
    </row>
    <row r="106" customFormat="false" ht="23.85" hidden="false" customHeight="false" outlineLevel="0" collapsed="false">
      <c r="A106" s="2" t="s">
        <v>967</v>
      </c>
      <c r="B106" s="2" t="s">
        <v>966</v>
      </c>
      <c r="C106" s="2" t="s">
        <v>2232</v>
      </c>
      <c r="D106" s="2" t="s">
        <v>114</v>
      </c>
      <c r="E106" s="2" t="s">
        <v>113</v>
      </c>
      <c r="F106" s="2" t="s">
        <v>2384</v>
      </c>
      <c r="G106" s="2" t="s">
        <v>2392</v>
      </c>
      <c r="H106" s="2" t="s">
        <v>2235</v>
      </c>
    </row>
    <row r="107" customFormat="false" ht="15" hidden="false" customHeight="false" outlineLevel="0" collapsed="false">
      <c r="A107" s="2" t="s">
        <v>506</v>
      </c>
      <c r="B107" s="2" t="s">
        <v>505</v>
      </c>
      <c r="C107" s="2" t="s">
        <v>2232</v>
      </c>
      <c r="D107" s="2" t="s">
        <v>75</v>
      </c>
      <c r="E107" s="2" t="s">
        <v>74</v>
      </c>
      <c r="F107" s="2" t="s">
        <v>2393</v>
      </c>
      <c r="G107" s="2" t="s">
        <v>2394</v>
      </c>
      <c r="H107" s="2" t="s">
        <v>2235</v>
      </c>
    </row>
    <row r="108" customFormat="false" ht="15" hidden="false" customHeight="false" outlineLevel="0" collapsed="false">
      <c r="A108" s="2" t="s">
        <v>1025</v>
      </c>
      <c r="B108" s="2" t="s">
        <v>1024</v>
      </c>
      <c r="C108" s="2" t="s">
        <v>2232</v>
      </c>
      <c r="D108" s="2" t="s">
        <v>86</v>
      </c>
      <c r="E108" s="2" t="s">
        <v>85</v>
      </c>
      <c r="F108" s="2" t="s">
        <v>2395</v>
      </c>
      <c r="G108" s="2" t="s">
        <v>2396</v>
      </c>
      <c r="H108" s="2" t="s">
        <v>2235</v>
      </c>
    </row>
    <row r="109" customFormat="false" ht="15" hidden="false" customHeight="false" outlineLevel="0" collapsed="false">
      <c r="A109" s="2" t="s">
        <v>531</v>
      </c>
      <c r="B109" s="2" t="s">
        <v>530</v>
      </c>
      <c r="C109" s="2" t="s">
        <v>2232</v>
      </c>
      <c r="D109" s="2" t="s">
        <v>114</v>
      </c>
      <c r="E109" s="2" t="s">
        <v>113</v>
      </c>
      <c r="F109" s="2" t="s">
        <v>2397</v>
      </c>
      <c r="G109" s="2" t="s">
        <v>2398</v>
      </c>
      <c r="H109" s="2" t="s">
        <v>2235</v>
      </c>
    </row>
    <row r="110" customFormat="false" ht="15" hidden="false" customHeight="false" outlineLevel="0" collapsed="false">
      <c r="A110" s="2" t="s">
        <v>526</v>
      </c>
      <c r="B110" s="2" t="s">
        <v>525</v>
      </c>
      <c r="C110" s="2" t="s">
        <v>2232</v>
      </c>
      <c r="D110" s="2" t="s">
        <v>107</v>
      </c>
      <c r="E110" s="2" t="s">
        <v>106</v>
      </c>
      <c r="F110" s="2" t="s">
        <v>2399</v>
      </c>
      <c r="G110" s="2" t="s">
        <v>2400</v>
      </c>
      <c r="H110" s="2" t="s">
        <v>2235</v>
      </c>
    </row>
    <row r="111" customFormat="false" ht="15" hidden="false" customHeight="false" outlineLevel="0" collapsed="false">
      <c r="A111" s="2" t="s">
        <v>543</v>
      </c>
      <c r="B111" s="2" t="s">
        <v>542</v>
      </c>
      <c r="C111" s="2" t="s">
        <v>2232</v>
      </c>
      <c r="D111" s="2" t="s">
        <v>107</v>
      </c>
      <c r="E111" s="2" t="s">
        <v>106</v>
      </c>
      <c r="F111" s="2" t="s">
        <v>2401</v>
      </c>
      <c r="G111" s="2" t="s">
        <v>2402</v>
      </c>
      <c r="H111" s="2" t="s">
        <v>2235</v>
      </c>
    </row>
    <row r="112" customFormat="false" ht="15" hidden="false" customHeight="false" outlineLevel="0" collapsed="false">
      <c r="A112" s="2" t="s">
        <v>583</v>
      </c>
      <c r="B112" s="2" t="s">
        <v>582</v>
      </c>
      <c r="C112" s="2" t="s">
        <v>2232</v>
      </c>
      <c r="D112" s="2" t="s">
        <v>97</v>
      </c>
      <c r="E112" s="2" t="s">
        <v>96</v>
      </c>
      <c r="F112" s="2" t="s">
        <v>2403</v>
      </c>
      <c r="G112" s="2" t="s">
        <v>2404</v>
      </c>
      <c r="H112" s="2" t="s">
        <v>2235</v>
      </c>
    </row>
    <row r="113" customFormat="false" ht="15" hidden="false" customHeight="false" outlineLevel="0" collapsed="false">
      <c r="A113" s="2" t="s">
        <v>554</v>
      </c>
      <c r="B113" s="2" t="s">
        <v>553</v>
      </c>
      <c r="C113" s="2" t="s">
        <v>2232</v>
      </c>
      <c r="D113" s="2" t="s">
        <v>114</v>
      </c>
      <c r="E113" s="2" t="s">
        <v>113</v>
      </c>
      <c r="F113" s="2" t="s">
        <v>2405</v>
      </c>
      <c r="G113" s="2" t="s">
        <v>2406</v>
      </c>
      <c r="H113" s="2" t="s">
        <v>2235</v>
      </c>
    </row>
    <row r="114" customFormat="false" ht="23.85" hidden="false" customHeight="false" outlineLevel="0" collapsed="false">
      <c r="A114" s="2" t="s">
        <v>640</v>
      </c>
      <c r="B114" s="2" t="s">
        <v>639</v>
      </c>
      <c r="C114" s="2" t="s">
        <v>2232</v>
      </c>
      <c r="D114" s="2" t="s">
        <v>75</v>
      </c>
      <c r="E114" s="2" t="s">
        <v>74</v>
      </c>
      <c r="F114" s="2" t="s">
        <v>2407</v>
      </c>
      <c r="G114" s="2" t="s">
        <v>2408</v>
      </c>
      <c r="H114" s="2" t="s">
        <v>2235</v>
      </c>
    </row>
    <row r="115" customFormat="false" ht="15" hidden="false" customHeight="false" outlineLevel="0" collapsed="false">
      <c r="A115" s="2" t="s">
        <v>572</v>
      </c>
      <c r="B115" s="2" t="s">
        <v>571</v>
      </c>
      <c r="C115" s="2" t="s">
        <v>2232</v>
      </c>
      <c r="D115" s="2" t="s">
        <v>114</v>
      </c>
      <c r="E115" s="2" t="s">
        <v>113</v>
      </c>
      <c r="F115" s="2" t="s">
        <v>2409</v>
      </c>
      <c r="G115" s="2" t="s">
        <v>2410</v>
      </c>
      <c r="H115" s="2" t="s">
        <v>2235</v>
      </c>
    </row>
    <row r="116" customFormat="false" ht="23.85" hidden="false" customHeight="false" outlineLevel="0" collapsed="false">
      <c r="A116" s="2" t="s">
        <v>560</v>
      </c>
      <c r="B116" s="2" t="s">
        <v>559</v>
      </c>
      <c r="C116" s="2" t="s">
        <v>2232</v>
      </c>
      <c r="D116" s="2" t="s">
        <v>150</v>
      </c>
      <c r="E116" s="2" t="s">
        <v>149</v>
      </c>
      <c r="F116" s="2" t="s">
        <v>2411</v>
      </c>
      <c r="G116" s="2" t="s">
        <v>2412</v>
      </c>
      <c r="H116" s="2" t="s">
        <v>2235</v>
      </c>
    </row>
    <row r="117" customFormat="false" ht="15" hidden="false" customHeight="false" outlineLevel="0" collapsed="false">
      <c r="A117" s="2" t="s">
        <v>2161</v>
      </c>
      <c r="B117" s="2" t="s">
        <v>2160</v>
      </c>
      <c r="C117" s="2" t="s">
        <v>2232</v>
      </c>
      <c r="D117" s="2" t="s">
        <v>93</v>
      </c>
      <c r="E117" s="2" t="s">
        <v>92</v>
      </c>
      <c r="F117" s="2" t="s">
        <v>2357</v>
      </c>
      <c r="G117" s="2" t="s">
        <v>2413</v>
      </c>
      <c r="H117" s="2" t="s">
        <v>2235</v>
      </c>
    </row>
    <row r="118" customFormat="false" ht="23.85" hidden="false" customHeight="false" outlineLevel="0" collapsed="false">
      <c r="A118" s="2" t="s">
        <v>2122</v>
      </c>
      <c r="B118" s="2" t="s">
        <v>2121</v>
      </c>
      <c r="C118" s="2" t="s">
        <v>2232</v>
      </c>
      <c r="D118" s="2" t="s">
        <v>107</v>
      </c>
      <c r="E118" s="2" t="s">
        <v>106</v>
      </c>
      <c r="F118" s="2" t="s">
        <v>2414</v>
      </c>
      <c r="G118" s="2" t="s">
        <v>2415</v>
      </c>
      <c r="H118" s="2" t="s">
        <v>2235</v>
      </c>
    </row>
    <row r="119" customFormat="false" ht="23.85" hidden="false" customHeight="false" outlineLevel="0" collapsed="false">
      <c r="A119" s="2" t="s">
        <v>1824</v>
      </c>
      <c r="B119" s="2" t="s">
        <v>1823</v>
      </c>
      <c r="C119" s="2" t="s">
        <v>2232</v>
      </c>
      <c r="D119" s="2" t="s">
        <v>107</v>
      </c>
      <c r="E119" s="2" t="s">
        <v>106</v>
      </c>
      <c r="F119" s="2" t="s">
        <v>2416</v>
      </c>
      <c r="G119" s="2" t="s">
        <v>2417</v>
      </c>
      <c r="H119" s="2" t="s">
        <v>2235</v>
      </c>
    </row>
    <row r="120" customFormat="false" ht="23.85" hidden="false" customHeight="false" outlineLevel="0" collapsed="false">
      <c r="A120" s="2" t="s">
        <v>1928</v>
      </c>
      <c r="B120" s="2" t="s">
        <v>1927</v>
      </c>
      <c r="C120" s="2" t="s">
        <v>2232</v>
      </c>
      <c r="D120" s="2" t="s">
        <v>107</v>
      </c>
      <c r="E120" s="2" t="s">
        <v>106</v>
      </c>
      <c r="F120" s="2" t="s">
        <v>2418</v>
      </c>
      <c r="G120" s="2" t="s">
        <v>2419</v>
      </c>
      <c r="H120" s="2" t="s">
        <v>2235</v>
      </c>
    </row>
    <row r="121" customFormat="false" ht="15" hidden="false" customHeight="false" outlineLevel="0" collapsed="false">
      <c r="A121" s="2" t="s">
        <v>2083</v>
      </c>
      <c r="B121" s="2" t="s">
        <v>2082</v>
      </c>
      <c r="C121" s="2" t="s">
        <v>2232</v>
      </c>
      <c r="D121" s="2" t="s">
        <v>107</v>
      </c>
      <c r="E121" s="2" t="s">
        <v>106</v>
      </c>
      <c r="F121" s="2" t="s">
        <v>2414</v>
      </c>
      <c r="G121" s="2" t="s">
        <v>2420</v>
      </c>
      <c r="H121" s="2" t="s">
        <v>2235</v>
      </c>
    </row>
    <row r="122" customFormat="false" ht="15" hidden="false" customHeight="false" outlineLevel="0" collapsed="false">
      <c r="A122" s="2" t="s">
        <v>1778</v>
      </c>
      <c r="B122" s="2" t="s">
        <v>1777</v>
      </c>
      <c r="C122" s="2" t="s">
        <v>2232</v>
      </c>
      <c r="D122" s="2" t="s">
        <v>1292</v>
      </c>
      <c r="E122" s="2" t="s">
        <v>1291</v>
      </c>
      <c r="F122" s="2" t="s">
        <v>2351</v>
      </c>
      <c r="G122" s="2" t="s">
        <v>2421</v>
      </c>
      <c r="H122" s="2" t="s">
        <v>2235</v>
      </c>
    </row>
    <row r="123" customFormat="false" ht="15" hidden="false" customHeight="false" outlineLevel="0" collapsed="false">
      <c r="A123" s="2" t="s">
        <v>1467</v>
      </c>
      <c r="B123" s="2" t="s">
        <v>1466</v>
      </c>
      <c r="C123" s="2" t="s">
        <v>2232</v>
      </c>
      <c r="D123" s="2" t="s">
        <v>1292</v>
      </c>
      <c r="E123" s="2" t="s">
        <v>1291</v>
      </c>
      <c r="F123" s="2" t="s">
        <v>2422</v>
      </c>
      <c r="G123" s="2" t="s">
        <v>2423</v>
      </c>
      <c r="H123" s="2" t="s">
        <v>2235</v>
      </c>
    </row>
    <row r="124" customFormat="false" ht="15" hidden="false" customHeight="false" outlineLevel="0" collapsed="false">
      <c r="A124" s="2" t="s">
        <v>1304</v>
      </c>
      <c r="B124" s="2" t="s">
        <v>1303</v>
      </c>
      <c r="C124" s="2" t="s">
        <v>2232</v>
      </c>
      <c r="D124" s="2" t="s">
        <v>1292</v>
      </c>
      <c r="E124" s="2" t="s">
        <v>1291</v>
      </c>
      <c r="F124" s="2" t="s">
        <v>2424</v>
      </c>
      <c r="G124" s="2" t="s">
        <v>2425</v>
      </c>
      <c r="H124" s="2" t="s">
        <v>2235</v>
      </c>
    </row>
    <row r="125" customFormat="false" ht="15" hidden="false" customHeight="false" outlineLevel="0" collapsed="false">
      <c r="A125" s="2" t="s">
        <v>1648</v>
      </c>
      <c r="B125" s="2" t="s">
        <v>1647</v>
      </c>
      <c r="C125" s="2" t="s">
        <v>2232</v>
      </c>
      <c r="D125" s="2" t="s">
        <v>107</v>
      </c>
      <c r="E125" s="2" t="s">
        <v>106</v>
      </c>
      <c r="F125" s="2" t="s">
        <v>2388</v>
      </c>
      <c r="G125" s="2" t="s">
        <v>2426</v>
      </c>
      <c r="H125" s="2" t="s">
        <v>2235</v>
      </c>
    </row>
    <row r="126" customFormat="false" ht="15" hidden="false" customHeight="false" outlineLevel="0" collapsed="false">
      <c r="A126" s="2" t="s">
        <v>1938</v>
      </c>
      <c r="B126" s="2" t="s">
        <v>1937</v>
      </c>
      <c r="C126" s="2" t="s">
        <v>2232</v>
      </c>
      <c r="D126" s="2" t="s">
        <v>107</v>
      </c>
      <c r="E126" s="2" t="s">
        <v>106</v>
      </c>
      <c r="F126" s="2" t="s">
        <v>2418</v>
      </c>
      <c r="G126" s="2" t="s">
        <v>2427</v>
      </c>
      <c r="H126" s="2" t="s">
        <v>2235</v>
      </c>
    </row>
    <row r="127" customFormat="false" ht="15" hidden="false" customHeight="false" outlineLevel="0" collapsed="false">
      <c r="A127" s="2" t="s">
        <v>2117</v>
      </c>
      <c r="B127" s="2" t="s">
        <v>2116</v>
      </c>
      <c r="C127" s="2" t="s">
        <v>2232</v>
      </c>
      <c r="D127" s="2" t="s">
        <v>75</v>
      </c>
      <c r="E127" s="2" t="s">
        <v>74</v>
      </c>
      <c r="F127" s="2" t="s">
        <v>2414</v>
      </c>
      <c r="G127" s="2" t="s">
        <v>2428</v>
      </c>
      <c r="H127" s="2" t="s">
        <v>2235</v>
      </c>
    </row>
    <row r="128" customFormat="false" ht="15" hidden="false" customHeight="false" outlineLevel="0" collapsed="false">
      <c r="A128" s="2" t="s">
        <v>1876</v>
      </c>
      <c r="B128" s="2" t="s">
        <v>1875</v>
      </c>
      <c r="C128" s="2" t="s">
        <v>2232</v>
      </c>
      <c r="D128" s="2" t="s">
        <v>114</v>
      </c>
      <c r="E128" s="2" t="s">
        <v>113</v>
      </c>
      <c r="F128" s="2" t="s">
        <v>2416</v>
      </c>
      <c r="G128" s="2" t="s">
        <v>2429</v>
      </c>
      <c r="H128" s="2" t="s">
        <v>2235</v>
      </c>
    </row>
    <row r="129" customFormat="false" ht="15" hidden="false" customHeight="false" outlineLevel="0" collapsed="false">
      <c r="A129" s="2" t="s">
        <v>1893</v>
      </c>
      <c r="B129" s="2" t="s">
        <v>1892</v>
      </c>
      <c r="C129" s="2" t="s">
        <v>2232</v>
      </c>
      <c r="D129" s="2" t="s">
        <v>156</v>
      </c>
      <c r="E129" s="2" t="s">
        <v>155</v>
      </c>
      <c r="F129" s="2" t="s">
        <v>2416</v>
      </c>
      <c r="G129" s="2" t="s">
        <v>2430</v>
      </c>
      <c r="H129" s="2" t="s">
        <v>2235</v>
      </c>
    </row>
    <row r="130" customFormat="false" ht="15" hidden="false" customHeight="false" outlineLevel="0" collapsed="false">
      <c r="A130" s="2" t="s">
        <v>1965</v>
      </c>
      <c r="B130" s="2" t="s">
        <v>1964</v>
      </c>
      <c r="C130" s="2" t="s">
        <v>2232</v>
      </c>
      <c r="D130" s="2" t="s">
        <v>156</v>
      </c>
      <c r="E130" s="2" t="s">
        <v>155</v>
      </c>
      <c r="F130" s="2" t="s">
        <v>2418</v>
      </c>
      <c r="G130" s="2" t="s">
        <v>2431</v>
      </c>
      <c r="H130" s="2" t="s">
        <v>2235</v>
      </c>
    </row>
    <row r="131" customFormat="false" ht="15" hidden="false" customHeight="false" outlineLevel="0" collapsed="false">
      <c r="A131" s="2" t="s">
        <v>1805</v>
      </c>
      <c r="B131" s="2" t="s">
        <v>1804</v>
      </c>
      <c r="C131" s="2" t="s">
        <v>2232</v>
      </c>
      <c r="D131" s="2" t="s">
        <v>93</v>
      </c>
      <c r="E131" s="2" t="s">
        <v>92</v>
      </c>
      <c r="F131" s="2" t="s">
        <v>2432</v>
      </c>
      <c r="G131" s="2" t="s">
        <v>2433</v>
      </c>
      <c r="H131" s="2" t="s">
        <v>2235</v>
      </c>
    </row>
    <row r="132" customFormat="false" ht="15" hidden="false" customHeight="false" outlineLevel="0" collapsed="false">
      <c r="A132" s="2" t="s">
        <v>1923</v>
      </c>
      <c r="B132" s="2" t="s">
        <v>1922</v>
      </c>
      <c r="C132" s="2" t="s">
        <v>2232</v>
      </c>
      <c r="D132" s="2" t="s">
        <v>97</v>
      </c>
      <c r="E132" s="2" t="s">
        <v>96</v>
      </c>
      <c r="F132" s="2" t="s">
        <v>2418</v>
      </c>
      <c r="G132" s="2" t="s">
        <v>2434</v>
      </c>
      <c r="H132" s="2" t="s">
        <v>2235</v>
      </c>
    </row>
    <row r="133" customFormat="false" ht="23.85" hidden="false" customHeight="false" outlineLevel="0" collapsed="false">
      <c r="A133" s="2" t="s">
        <v>2042</v>
      </c>
      <c r="B133" s="2" t="s">
        <v>2041</v>
      </c>
      <c r="C133" s="2" t="s">
        <v>2232</v>
      </c>
      <c r="D133" s="2" t="s">
        <v>102</v>
      </c>
      <c r="E133" s="2" t="s">
        <v>101</v>
      </c>
      <c r="F133" s="2" t="s">
        <v>2432</v>
      </c>
      <c r="G133" s="2" t="s">
        <v>2435</v>
      </c>
      <c r="H133" s="2" t="s">
        <v>2235</v>
      </c>
    </row>
    <row r="134" customFormat="false" ht="23.85" hidden="false" customHeight="false" outlineLevel="0" collapsed="false">
      <c r="A134" s="2" t="s">
        <v>1975</v>
      </c>
      <c r="B134" s="2" t="s">
        <v>1974</v>
      </c>
      <c r="C134" s="2" t="s">
        <v>2232</v>
      </c>
      <c r="D134" s="2" t="s">
        <v>102</v>
      </c>
      <c r="E134" s="2" t="s">
        <v>101</v>
      </c>
      <c r="F134" s="2" t="s">
        <v>2432</v>
      </c>
      <c r="G134" s="2" t="s">
        <v>2436</v>
      </c>
      <c r="H134" s="2" t="s">
        <v>2235</v>
      </c>
    </row>
    <row r="135" customFormat="false" ht="15" hidden="false" customHeight="false" outlineLevel="0" collapsed="false">
      <c r="A135" s="2" t="s">
        <v>2032</v>
      </c>
      <c r="B135" s="2" t="s">
        <v>2031</v>
      </c>
      <c r="C135" s="2" t="s">
        <v>2232</v>
      </c>
      <c r="D135" s="2" t="s">
        <v>119</v>
      </c>
      <c r="E135" s="2" t="s">
        <v>118</v>
      </c>
      <c r="F135" s="2" t="s">
        <v>2432</v>
      </c>
      <c r="G135" s="2" t="s">
        <v>2437</v>
      </c>
      <c r="H135" s="2" t="s">
        <v>2235</v>
      </c>
    </row>
    <row r="136" customFormat="false" ht="23.85" hidden="false" customHeight="false" outlineLevel="0" collapsed="false">
      <c r="A136" s="2" t="s">
        <v>1888</v>
      </c>
      <c r="B136" s="2" t="s">
        <v>1887</v>
      </c>
      <c r="C136" s="2" t="s">
        <v>2232</v>
      </c>
      <c r="D136" s="2" t="s">
        <v>107</v>
      </c>
      <c r="E136" s="2" t="s">
        <v>106</v>
      </c>
      <c r="F136" s="2" t="s">
        <v>2416</v>
      </c>
      <c r="G136" s="2" t="s">
        <v>2438</v>
      </c>
      <c r="H136" s="2" t="s">
        <v>2235</v>
      </c>
    </row>
    <row r="137" customFormat="false" ht="15" hidden="false" customHeight="false" outlineLevel="0" collapsed="false">
      <c r="A137" s="2" t="s">
        <v>2047</v>
      </c>
      <c r="B137" s="2" t="s">
        <v>2046</v>
      </c>
      <c r="C137" s="2" t="s">
        <v>2232</v>
      </c>
      <c r="D137" s="2" t="s">
        <v>107</v>
      </c>
      <c r="E137" s="2" t="s">
        <v>106</v>
      </c>
      <c r="F137" s="2" t="s">
        <v>2432</v>
      </c>
      <c r="G137" s="2" t="s">
        <v>2439</v>
      </c>
      <c r="H137" s="2" t="s">
        <v>2235</v>
      </c>
    </row>
    <row r="138" customFormat="false" ht="15" hidden="false" customHeight="false" outlineLevel="0" collapsed="false">
      <c r="A138" s="2" t="s">
        <v>1952</v>
      </c>
      <c r="B138" s="2" t="s">
        <v>1951</v>
      </c>
      <c r="C138" s="2" t="s">
        <v>2232</v>
      </c>
      <c r="D138" s="2" t="s">
        <v>107</v>
      </c>
      <c r="E138" s="2" t="s">
        <v>106</v>
      </c>
      <c r="F138" s="2" t="s">
        <v>2418</v>
      </c>
      <c r="G138" s="2" t="s">
        <v>2440</v>
      </c>
      <c r="H138" s="2" t="s">
        <v>2235</v>
      </c>
    </row>
    <row r="139" customFormat="false" ht="15" hidden="false" customHeight="false" outlineLevel="0" collapsed="false">
      <c r="A139" s="2" t="s">
        <v>1911</v>
      </c>
      <c r="B139" s="2" t="s">
        <v>1910</v>
      </c>
      <c r="C139" s="2" t="s">
        <v>2232</v>
      </c>
      <c r="D139" s="2" t="s">
        <v>114</v>
      </c>
      <c r="E139" s="2" t="s">
        <v>113</v>
      </c>
      <c r="F139" s="2" t="s">
        <v>2418</v>
      </c>
      <c r="G139" s="2" t="s">
        <v>2441</v>
      </c>
      <c r="H139" s="2" t="s">
        <v>2235</v>
      </c>
    </row>
    <row r="140" customFormat="false" ht="23.85" hidden="false" customHeight="false" outlineLevel="0" collapsed="false">
      <c r="A140" s="2" t="s">
        <v>1688</v>
      </c>
      <c r="B140" s="2" t="s">
        <v>1687</v>
      </c>
      <c r="C140" s="2" t="s">
        <v>2232</v>
      </c>
      <c r="D140" s="2" t="s">
        <v>107</v>
      </c>
      <c r="E140" s="2" t="s">
        <v>106</v>
      </c>
      <c r="F140" s="2" t="s">
        <v>2409</v>
      </c>
      <c r="G140" s="2" t="s">
        <v>2442</v>
      </c>
      <c r="H140" s="2" t="s">
        <v>2235</v>
      </c>
    </row>
    <row r="141" customFormat="false" ht="23.85" hidden="false" customHeight="false" outlineLevel="0" collapsed="false">
      <c r="A141" s="2" t="s">
        <v>1729</v>
      </c>
      <c r="B141" s="2" t="s">
        <v>1728</v>
      </c>
      <c r="C141" s="2" t="s">
        <v>2232</v>
      </c>
      <c r="D141" s="2" t="s">
        <v>97</v>
      </c>
      <c r="E141" s="2" t="s">
        <v>96</v>
      </c>
      <c r="F141" s="2" t="s">
        <v>2443</v>
      </c>
      <c r="G141" s="2" t="s">
        <v>2444</v>
      </c>
      <c r="H141" s="2" t="s">
        <v>2235</v>
      </c>
    </row>
    <row r="142" customFormat="false" ht="23.85" hidden="false" customHeight="false" outlineLevel="0" collapsed="false">
      <c r="A142" s="2" t="s">
        <v>1729</v>
      </c>
      <c r="B142" s="2" t="s">
        <v>1728</v>
      </c>
      <c r="C142" s="2" t="s">
        <v>2232</v>
      </c>
      <c r="D142" s="2" t="s">
        <v>102</v>
      </c>
      <c r="E142" s="2" t="s">
        <v>101</v>
      </c>
      <c r="F142" s="2" t="s">
        <v>2443</v>
      </c>
      <c r="G142" s="2" t="s">
        <v>2445</v>
      </c>
      <c r="H142" s="2" t="s">
        <v>2235</v>
      </c>
    </row>
    <row r="143" customFormat="false" ht="23.85" hidden="false" customHeight="false" outlineLevel="0" collapsed="false">
      <c r="A143" s="2" t="s">
        <v>1729</v>
      </c>
      <c r="B143" s="2" t="s">
        <v>1728</v>
      </c>
      <c r="C143" s="2" t="s">
        <v>2232</v>
      </c>
      <c r="D143" s="2" t="s">
        <v>119</v>
      </c>
      <c r="E143" s="2" t="s">
        <v>118</v>
      </c>
      <c r="F143" s="2" t="s">
        <v>2443</v>
      </c>
      <c r="G143" s="2" t="s">
        <v>2446</v>
      </c>
      <c r="H143" s="2" t="s">
        <v>2235</v>
      </c>
    </row>
    <row r="144" customFormat="false" ht="15" hidden="false" customHeight="false" outlineLevel="0" collapsed="false">
      <c r="A144" s="2" t="s">
        <v>520</v>
      </c>
      <c r="B144" s="2" t="s">
        <v>519</v>
      </c>
      <c r="C144" s="2" t="s">
        <v>2289</v>
      </c>
      <c r="D144" s="2" t="s">
        <v>107</v>
      </c>
      <c r="E144" s="2" t="s">
        <v>106</v>
      </c>
      <c r="F144" s="2" t="s">
        <v>2376</v>
      </c>
      <c r="G144" s="2" t="s">
        <v>2447</v>
      </c>
      <c r="H144" s="2" t="s">
        <v>2208</v>
      </c>
    </row>
    <row r="145" customFormat="false" ht="15" hidden="false" customHeight="false" outlineLevel="0" collapsed="false">
      <c r="A145" s="2" t="s">
        <v>577</v>
      </c>
      <c r="B145" s="2" t="s">
        <v>576</v>
      </c>
      <c r="C145" s="2" t="s">
        <v>2289</v>
      </c>
      <c r="D145" s="2" t="s">
        <v>107</v>
      </c>
      <c r="E145" s="2" t="s">
        <v>106</v>
      </c>
      <c r="F145" s="2" t="s">
        <v>2380</v>
      </c>
      <c r="G145" s="2" t="s">
        <v>2448</v>
      </c>
      <c r="H145" s="2" t="s">
        <v>2208</v>
      </c>
    </row>
    <row r="146" customFormat="false" ht="15" hidden="false" customHeight="false" outlineLevel="0" collapsed="false">
      <c r="A146" s="2" t="s">
        <v>548</v>
      </c>
      <c r="B146" s="2" t="s">
        <v>547</v>
      </c>
      <c r="C146" s="2" t="s">
        <v>2289</v>
      </c>
      <c r="D146" s="2" t="s">
        <v>107</v>
      </c>
      <c r="E146" s="2" t="s">
        <v>106</v>
      </c>
      <c r="F146" s="2" t="s">
        <v>2449</v>
      </c>
      <c r="G146" s="2" t="s">
        <v>2450</v>
      </c>
      <c r="H146" s="2" t="s">
        <v>2208</v>
      </c>
    </row>
    <row r="147" customFormat="false" ht="15" hidden="false" customHeight="false" outlineLevel="0" collapsed="false">
      <c r="A147" s="2" t="s">
        <v>514</v>
      </c>
      <c r="B147" s="2" t="s">
        <v>513</v>
      </c>
      <c r="C147" s="2" t="s">
        <v>2289</v>
      </c>
      <c r="D147" s="2" t="s">
        <v>107</v>
      </c>
      <c r="E147" s="2" t="s">
        <v>106</v>
      </c>
      <c r="F147" s="2" t="s">
        <v>2451</v>
      </c>
      <c r="G147" s="2" t="s">
        <v>2452</v>
      </c>
      <c r="H147" s="2" t="s">
        <v>2208</v>
      </c>
    </row>
    <row r="148" customFormat="false" ht="15" hidden="false" customHeight="false" outlineLevel="0" collapsed="false">
      <c r="A148" s="2" t="s">
        <v>590</v>
      </c>
      <c r="B148" s="2" t="s">
        <v>589</v>
      </c>
      <c r="C148" s="2" t="s">
        <v>2289</v>
      </c>
      <c r="D148" s="2" t="s">
        <v>93</v>
      </c>
      <c r="E148" s="2" t="s">
        <v>92</v>
      </c>
      <c r="F148" s="2" t="s">
        <v>2386</v>
      </c>
      <c r="G148" s="2" t="s">
        <v>2453</v>
      </c>
      <c r="H148" s="2" t="s">
        <v>2208</v>
      </c>
    </row>
    <row r="149" customFormat="false" ht="23.85" hidden="false" customHeight="false" outlineLevel="0" collapsed="false">
      <c r="A149" s="2" t="s">
        <v>566</v>
      </c>
      <c r="B149" s="2" t="s">
        <v>565</v>
      </c>
      <c r="C149" s="2" t="s">
        <v>2289</v>
      </c>
      <c r="D149" s="2" t="s">
        <v>1292</v>
      </c>
      <c r="E149" s="2" t="s">
        <v>1291</v>
      </c>
      <c r="F149" s="2" t="s">
        <v>2388</v>
      </c>
      <c r="G149" s="2" t="s">
        <v>2454</v>
      </c>
      <c r="H149" s="2" t="s">
        <v>2208</v>
      </c>
    </row>
    <row r="150" customFormat="false" ht="15" hidden="false" customHeight="false" outlineLevel="0" collapsed="false">
      <c r="A150" s="2" t="s">
        <v>537</v>
      </c>
      <c r="B150" s="2" t="s">
        <v>536</v>
      </c>
      <c r="C150" s="2" t="s">
        <v>2289</v>
      </c>
      <c r="D150" s="2" t="s">
        <v>156</v>
      </c>
      <c r="E150" s="2" t="s">
        <v>155</v>
      </c>
      <c r="F150" s="2" t="s">
        <v>2390</v>
      </c>
      <c r="G150" s="2" t="s">
        <v>2455</v>
      </c>
      <c r="H150" s="2" t="s">
        <v>2208</v>
      </c>
    </row>
    <row r="151" customFormat="false" ht="23.85" hidden="false" customHeight="false" outlineLevel="0" collapsed="false">
      <c r="A151" s="2" t="s">
        <v>967</v>
      </c>
      <c r="B151" s="2" t="s">
        <v>966</v>
      </c>
      <c r="C151" s="2" t="s">
        <v>2289</v>
      </c>
      <c r="D151" s="2" t="s">
        <v>114</v>
      </c>
      <c r="E151" s="2" t="s">
        <v>113</v>
      </c>
      <c r="F151" s="2" t="s">
        <v>2384</v>
      </c>
      <c r="G151" s="2" t="s">
        <v>2456</v>
      </c>
      <c r="H151" s="2" t="s">
        <v>2208</v>
      </c>
    </row>
    <row r="152" customFormat="false" ht="15" hidden="false" customHeight="false" outlineLevel="0" collapsed="false">
      <c r="A152" s="2" t="s">
        <v>1025</v>
      </c>
      <c r="B152" s="2" t="s">
        <v>1024</v>
      </c>
      <c r="C152" s="2" t="s">
        <v>2289</v>
      </c>
      <c r="D152" s="2" t="s">
        <v>86</v>
      </c>
      <c r="E152" s="2" t="s">
        <v>85</v>
      </c>
      <c r="F152" s="2" t="s">
        <v>2395</v>
      </c>
      <c r="G152" s="2" t="s">
        <v>2457</v>
      </c>
      <c r="H152" s="2" t="s">
        <v>2208</v>
      </c>
    </row>
    <row r="153" customFormat="false" ht="23.85" hidden="false" customHeight="false" outlineLevel="0" collapsed="false">
      <c r="A153" s="2" t="s">
        <v>560</v>
      </c>
      <c r="B153" s="2" t="s">
        <v>559</v>
      </c>
      <c r="C153" s="2" t="s">
        <v>2289</v>
      </c>
      <c r="D153" s="2" t="s">
        <v>150</v>
      </c>
      <c r="E153" s="2" t="s">
        <v>149</v>
      </c>
      <c r="F153" s="2" t="s">
        <v>2458</v>
      </c>
      <c r="G153" s="2" t="s">
        <v>2459</v>
      </c>
      <c r="H153" s="2" t="s">
        <v>2208</v>
      </c>
    </row>
    <row r="154" customFormat="false" ht="23.85" hidden="false" customHeight="false" outlineLevel="0" collapsed="false">
      <c r="A154" s="2" t="s">
        <v>640</v>
      </c>
      <c r="B154" s="2" t="s">
        <v>639</v>
      </c>
      <c r="C154" s="2" t="s">
        <v>2289</v>
      </c>
      <c r="D154" s="2" t="s">
        <v>75</v>
      </c>
      <c r="E154" s="2" t="s">
        <v>74</v>
      </c>
      <c r="F154" s="2" t="s">
        <v>2407</v>
      </c>
      <c r="G154" s="2" t="s">
        <v>2460</v>
      </c>
      <c r="H154" s="2" t="s">
        <v>2208</v>
      </c>
    </row>
    <row r="155" customFormat="false" ht="15" hidden="false" customHeight="false" outlineLevel="0" collapsed="false">
      <c r="A155" s="2" t="s">
        <v>1631</v>
      </c>
      <c r="B155" s="2" t="s">
        <v>1630</v>
      </c>
      <c r="C155" s="2" t="s">
        <v>2238</v>
      </c>
      <c r="D155" s="2" t="s">
        <v>1938</v>
      </c>
      <c r="E155" s="2" t="s">
        <v>1937</v>
      </c>
      <c r="F155" s="2" t="s">
        <v>2416</v>
      </c>
      <c r="G155" s="2" t="s">
        <v>2461</v>
      </c>
      <c r="H155" s="2" t="s">
        <v>2204</v>
      </c>
    </row>
    <row r="156" customFormat="false" ht="15" hidden="false" customHeight="false" outlineLevel="0" collapsed="false">
      <c r="A156" s="2" t="s">
        <v>1631</v>
      </c>
      <c r="B156" s="2" t="s">
        <v>1630</v>
      </c>
      <c r="C156" s="2" t="s">
        <v>2238</v>
      </c>
      <c r="D156" s="2" t="s">
        <v>2117</v>
      </c>
      <c r="E156" s="2" t="s">
        <v>2116</v>
      </c>
      <c r="F156" s="2" t="s">
        <v>2414</v>
      </c>
      <c r="G156" s="2" t="s">
        <v>2462</v>
      </c>
      <c r="H156" s="2" t="s">
        <v>2204</v>
      </c>
    </row>
    <row r="157" customFormat="false" ht="15" hidden="false" customHeight="false" outlineLevel="0" collapsed="false">
      <c r="A157" s="2" t="s">
        <v>1631</v>
      </c>
      <c r="B157" s="2" t="s">
        <v>1630</v>
      </c>
      <c r="C157" s="2" t="s">
        <v>2238</v>
      </c>
      <c r="D157" s="2" t="s">
        <v>1876</v>
      </c>
      <c r="E157" s="2" t="s">
        <v>1875</v>
      </c>
      <c r="F157" s="2" t="s">
        <v>2416</v>
      </c>
      <c r="G157" s="2" t="s">
        <v>2463</v>
      </c>
      <c r="H157" s="2" t="s">
        <v>2204</v>
      </c>
    </row>
    <row r="158" customFormat="false" ht="15" hidden="false" customHeight="false" outlineLevel="0" collapsed="false">
      <c r="A158" s="2" t="s">
        <v>1811</v>
      </c>
      <c r="B158" s="2" t="s">
        <v>1810</v>
      </c>
      <c r="C158" s="2" t="s">
        <v>2238</v>
      </c>
      <c r="D158" s="2" t="s">
        <v>2117</v>
      </c>
      <c r="E158" s="2" t="s">
        <v>2116</v>
      </c>
      <c r="F158" s="2" t="s">
        <v>2464</v>
      </c>
      <c r="G158" s="2" t="s">
        <v>2465</v>
      </c>
      <c r="H158" s="2" t="s">
        <v>2204</v>
      </c>
    </row>
    <row r="159" customFormat="false" ht="15" hidden="false" customHeight="false" outlineLevel="0" collapsed="false">
      <c r="A159" s="2" t="s">
        <v>1811</v>
      </c>
      <c r="B159" s="2" t="s">
        <v>1810</v>
      </c>
      <c r="C159" s="2" t="s">
        <v>2320</v>
      </c>
      <c r="D159" s="2" t="s">
        <v>1631</v>
      </c>
      <c r="E159" s="2" t="s">
        <v>1630</v>
      </c>
      <c r="F159" s="2" t="s">
        <v>2466</v>
      </c>
      <c r="G159" s="2" t="s">
        <v>2467</v>
      </c>
      <c r="H159" s="2" t="s">
        <v>2204</v>
      </c>
    </row>
    <row r="160" customFormat="false" ht="15" hidden="false" customHeight="false" outlineLevel="0" collapsed="false">
      <c r="A160" s="2" t="s">
        <v>1867</v>
      </c>
      <c r="B160" s="2" t="s">
        <v>1866</v>
      </c>
      <c r="C160" s="2" t="s">
        <v>2238</v>
      </c>
      <c r="D160" s="2" t="s">
        <v>1893</v>
      </c>
      <c r="E160" s="2" t="s">
        <v>1892</v>
      </c>
      <c r="F160" s="2" t="s">
        <v>2416</v>
      </c>
      <c r="G160" s="2" t="s">
        <v>2468</v>
      </c>
      <c r="H160" s="2" t="s">
        <v>2204</v>
      </c>
    </row>
    <row r="161" customFormat="false" ht="15" hidden="false" customHeight="false" outlineLevel="0" collapsed="false">
      <c r="A161" s="2" t="s">
        <v>1851</v>
      </c>
      <c r="B161" s="2" t="s">
        <v>1850</v>
      </c>
      <c r="C161" s="2" t="s">
        <v>2238</v>
      </c>
      <c r="D161" s="2" t="s">
        <v>1893</v>
      </c>
      <c r="E161" s="2" t="s">
        <v>1892</v>
      </c>
      <c r="F161" s="2" t="s">
        <v>2416</v>
      </c>
      <c r="G161" s="2" t="s">
        <v>2469</v>
      </c>
      <c r="H161" s="2" t="s">
        <v>2204</v>
      </c>
    </row>
    <row r="162" customFormat="false" ht="15" hidden="false" customHeight="false" outlineLevel="0" collapsed="false">
      <c r="A162" s="2" t="s">
        <v>1867</v>
      </c>
      <c r="B162" s="2" t="s">
        <v>1866</v>
      </c>
      <c r="C162" s="2" t="s">
        <v>2470</v>
      </c>
      <c r="D162" s="2" t="s">
        <v>1851</v>
      </c>
      <c r="E162" s="2" t="s">
        <v>1850</v>
      </c>
      <c r="F162" s="2" t="s">
        <v>2416</v>
      </c>
      <c r="G162" s="2" t="s">
        <v>2471</v>
      </c>
      <c r="H162" s="2" t="s">
        <v>2208</v>
      </c>
    </row>
    <row r="163" customFormat="false" ht="15" hidden="false" customHeight="false" outlineLevel="0" collapsed="false">
      <c r="A163" s="2" t="s">
        <v>1867</v>
      </c>
      <c r="B163" s="2" t="s">
        <v>1866</v>
      </c>
      <c r="C163" s="2" t="s">
        <v>2238</v>
      </c>
      <c r="D163" s="2" t="s">
        <v>537</v>
      </c>
      <c r="E163" s="2" t="s">
        <v>536</v>
      </c>
      <c r="F163" s="2" t="s">
        <v>2416</v>
      </c>
      <c r="G163" s="2" t="s">
        <v>2472</v>
      </c>
      <c r="H163" s="2" t="s">
        <v>2204</v>
      </c>
    </row>
    <row r="164" customFormat="false" ht="15" hidden="false" customHeight="false" outlineLevel="0" collapsed="false">
      <c r="A164" s="2" t="s">
        <v>1985</v>
      </c>
      <c r="B164" s="2" t="s">
        <v>1984</v>
      </c>
      <c r="C164" s="2" t="s">
        <v>2238</v>
      </c>
      <c r="D164" s="2" t="s">
        <v>1805</v>
      </c>
      <c r="E164" s="2" t="s">
        <v>1804</v>
      </c>
      <c r="F164" s="2" t="s">
        <v>2432</v>
      </c>
      <c r="G164" s="2" t="s">
        <v>2473</v>
      </c>
      <c r="H164" s="2" t="s">
        <v>2204</v>
      </c>
    </row>
    <row r="165" customFormat="false" ht="15" hidden="false" customHeight="false" outlineLevel="0" collapsed="false">
      <c r="A165" s="2" t="s">
        <v>2028</v>
      </c>
      <c r="B165" s="2" t="s">
        <v>2027</v>
      </c>
      <c r="C165" s="2" t="s">
        <v>2238</v>
      </c>
      <c r="D165" s="2" t="s">
        <v>2032</v>
      </c>
      <c r="E165" s="2" t="s">
        <v>2031</v>
      </c>
      <c r="F165" s="2" t="s">
        <v>2432</v>
      </c>
      <c r="G165" s="2" t="s">
        <v>2474</v>
      </c>
      <c r="H165" s="2" t="s">
        <v>2204</v>
      </c>
    </row>
    <row r="166" customFormat="false" ht="23.85" hidden="false" customHeight="false" outlineLevel="0" collapsed="false">
      <c r="A166" s="2" t="s">
        <v>1871</v>
      </c>
      <c r="B166" s="2" t="s">
        <v>1870</v>
      </c>
      <c r="C166" s="2" t="s">
        <v>2238</v>
      </c>
      <c r="D166" s="2" t="s">
        <v>1888</v>
      </c>
      <c r="E166" s="2" t="s">
        <v>1887</v>
      </c>
      <c r="F166" s="2" t="s">
        <v>2416</v>
      </c>
      <c r="G166" s="2" t="s">
        <v>2475</v>
      </c>
      <c r="H166" s="2" t="s">
        <v>2204</v>
      </c>
    </row>
    <row r="167" customFormat="false" ht="15" hidden="false" customHeight="false" outlineLevel="0" collapsed="false">
      <c r="A167" s="2" t="s">
        <v>1947</v>
      </c>
      <c r="B167" s="2" t="s">
        <v>1946</v>
      </c>
      <c r="C167" s="2" t="s">
        <v>2238</v>
      </c>
      <c r="D167" s="2" t="s">
        <v>2047</v>
      </c>
      <c r="E167" s="2" t="s">
        <v>2046</v>
      </c>
      <c r="F167" s="2" t="s">
        <v>2418</v>
      </c>
      <c r="G167" s="2" t="s">
        <v>2476</v>
      </c>
      <c r="H167" s="2" t="s">
        <v>2204</v>
      </c>
    </row>
    <row r="168" customFormat="false" ht="15" hidden="false" customHeight="false" outlineLevel="0" collapsed="false">
      <c r="A168" s="2" t="s">
        <v>1862</v>
      </c>
      <c r="B168" s="2" t="s">
        <v>1861</v>
      </c>
      <c r="C168" s="2" t="s">
        <v>2238</v>
      </c>
      <c r="D168" s="2" t="s">
        <v>1911</v>
      </c>
      <c r="E168" s="2" t="s">
        <v>1910</v>
      </c>
      <c r="F168" s="2" t="s">
        <v>2418</v>
      </c>
      <c r="G168" s="2" t="s">
        <v>2477</v>
      </c>
      <c r="H168" s="2" t="s">
        <v>2204</v>
      </c>
    </row>
    <row r="169" customFormat="false" ht="23.85" hidden="false" customHeight="false" outlineLevel="0" collapsed="false">
      <c r="A169" s="2" t="s">
        <v>1862</v>
      </c>
      <c r="B169" s="2" t="s">
        <v>1861</v>
      </c>
      <c r="C169" s="2" t="s">
        <v>2238</v>
      </c>
      <c r="D169" s="2" t="s">
        <v>1824</v>
      </c>
      <c r="E169" s="2" t="s">
        <v>1823</v>
      </c>
      <c r="F169" s="2" t="s">
        <v>2422</v>
      </c>
      <c r="G169" s="2" t="s">
        <v>2478</v>
      </c>
      <c r="H169" s="2" t="s">
        <v>2204</v>
      </c>
    </row>
    <row r="170" customFormat="false" ht="23.85" hidden="false" customHeight="false" outlineLevel="0" collapsed="false">
      <c r="A170" s="2" t="s">
        <v>1841</v>
      </c>
      <c r="B170" s="2" t="s">
        <v>1840</v>
      </c>
      <c r="C170" s="2" t="s">
        <v>2238</v>
      </c>
      <c r="D170" s="2" t="s">
        <v>1824</v>
      </c>
      <c r="E170" s="2" t="s">
        <v>1823</v>
      </c>
      <c r="F170" s="2" t="s">
        <v>2422</v>
      </c>
      <c r="G170" s="2" t="s">
        <v>2479</v>
      </c>
      <c r="H170" s="2" t="s">
        <v>2204</v>
      </c>
    </row>
    <row r="171" customFormat="false" ht="15" hidden="false" customHeight="false" outlineLevel="0" collapsed="false">
      <c r="A171" s="2" t="s">
        <v>1862</v>
      </c>
      <c r="B171" s="2" t="s">
        <v>1861</v>
      </c>
      <c r="C171" s="2" t="s">
        <v>2470</v>
      </c>
      <c r="D171" s="2" t="s">
        <v>1841</v>
      </c>
      <c r="E171" s="2" t="s">
        <v>1840</v>
      </c>
      <c r="F171" s="2" t="s">
        <v>2422</v>
      </c>
      <c r="G171" s="2" t="s">
        <v>2480</v>
      </c>
      <c r="H171" s="2" t="s">
        <v>2208</v>
      </c>
    </row>
    <row r="172" customFormat="false" ht="23.85" hidden="false" customHeight="false" outlineLevel="0" collapsed="false">
      <c r="A172" s="2" t="s">
        <v>1906</v>
      </c>
      <c r="B172" s="2" t="s">
        <v>1905</v>
      </c>
      <c r="C172" s="2" t="s">
        <v>2238</v>
      </c>
      <c r="D172" s="2" t="s">
        <v>1928</v>
      </c>
      <c r="E172" s="2" t="s">
        <v>1927</v>
      </c>
      <c r="F172" s="2" t="s">
        <v>2481</v>
      </c>
      <c r="G172" s="2" t="s">
        <v>2482</v>
      </c>
      <c r="H172" s="2" t="s">
        <v>2204</v>
      </c>
    </row>
    <row r="173" customFormat="false" ht="15" hidden="false" customHeight="false" outlineLevel="0" collapsed="false">
      <c r="A173" s="2" t="s">
        <v>2051</v>
      </c>
      <c r="B173" s="2" t="s">
        <v>2050</v>
      </c>
      <c r="C173" s="2" t="s">
        <v>2238</v>
      </c>
      <c r="D173" s="2" t="s">
        <v>2161</v>
      </c>
      <c r="E173" s="2" t="s">
        <v>2160</v>
      </c>
      <c r="F173" s="2" t="s">
        <v>2432</v>
      </c>
      <c r="G173" s="2" t="s">
        <v>2483</v>
      </c>
      <c r="H173" s="2" t="s">
        <v>2204</v>
      </c>
    </row>
    <row r="174" customFormat="false" ht="23.85" hidden="false" customHeight="false" outlineLevel="0" collapsed="false">
      <c r="A174" s="2" t="s">
        <v>2139</v>
      </c>
      <c r="B174" s="2" t="s">
        <v>2138</v>
      </c>
      <c r="C174" s="2" t="s">
        <v>2238</v>
      </c>
      <c r="D174" s="2" t="s">
        <v>2122</v>
      </c>
      <c r="E174" s="2" t="s">
        <v>2121</v>
      </c>
      <c r="F174" s="2" t="s">
        <v>2414</v>
      </c>
      <c r="G174" s="2" t="s">
        <v>2484</v>
      </c>
      <c r="H174" s="2" t="s">
        <v>2204</v>
      </c>
    </row>
    <row r="175" customFormat="false" ht="23.85" hidden="false" customHeight="false" outlineLevel="0" collapsed="false">
      <c r="A175" s="2" t="s">
        <v>1761</v>
      </c>
      <c r="B175" s="2" t="s">
        <v>1760</v>
      </c>
      <c r="C175" s="2" t="s">
        <v>2238</v>
      </c>
      <c r="D175" s="2" t="s">
        <v>1778</v>
      </c>
      <c r="E175" s="2" t="s">
        <v>1777</v>
      </c>
      <c r="F175" s="2" t="s">
        <v>2485</v>
      </c>
      <c r="G175" s="2" t="s">
        <v>2486</v>
      </c>
      <c r="H175" s="2" t="s">
        <v>2204</v>
      </c>
    </row>
    <row r="176" customFormat="false" ht="23.85" hidden="false" customHeight="false" outlineLevel="0" collapsed="false">
      <c r="A176" s="2" t="s">
        <v>1694</v>
      </c>
      <c r="B176" s="2" t="s">
        <v>1693</v>
      </c>
      <c r="C176" s="2" t="s">
        <v>2205</v>
      </c>
      <c r="D176" s="2" t="s">
        <v>520</v>
      </c>
      <c r="E176" s="2" t="s">
        <v>519</v>
      </c>
      <c r="F176" s="2" t="s">
        <v>2378</v>
      </c>
      <c r="G176" s="2" t="s">
        <v>2487</v>
      </c>
      <c r="H176" s="2" t="s">
        <v>2208</v>
      </c>
    </row>
    <row r="177" customFormat="false" ht="23.85" hidden="false" customHeight="false" outlineLevel="0" collapsed="false">
      <c r="A177" s="2" t="s">
        <v>1489</v>
      </c>
      <c r="B177" s="2" t="s">
        <v>1488</v>
      </c>
      <c r="C177" s="2" t="s">
        <v>2470</v>
      </c>
      <c r="D177" s="2" t="s">
        <v>1694</v>
      </c>
      <c r="E177" s="2" t="s">
        <v>1693</v>
      </c>
      <c r="F177" s="2" t="s">
        <v>2378</v>
      </c>
      <c r="G177" s="2" t="s">
        <v>2488</v>
      </c>
      <c r="H177" s="2" t="s">
        <v>2208</v>
      </c>
    </row>
    <row r="178" customFormat="false" ht="15" hidden="false" customHeight="false" outlineLevel="0" collapsed="false">
      <c r="A178" s="2" t="s">
        <v>1489</v>
      </c>
      <c r="B178" s="2" t="s">
        <v>1488</v>
      </c>
      <c r="C178" s="2" t="s">
        <v>2489</v>
      </c>
      <c r="D178" s="2" t="s">
        <v>2161</v>
      </c>
      <c r="E178" s="2" t="s">
        <v>2160</v>
      </c>
      <c r="F178" s="2" t="s">
        <v>2432</v>
      </c>
      <c r="G178" s="2" t="s">
        <v>2490</v>
      </c>
      <c r="H178" s="2" t="s">
        <v>2208</v>
      </c>
    </row>
    <row r="179" customFormat="false" ht="15" hidden="false" customHeight="false" outlineLevel="0" collapsed="false">
      <c r="A179" s="2" t="s">
        <v>1489</v>
      </c>
      <c r="B179" s="2" t="s">
        <v>1488</v>
      </c>
      <c r="C179" s="2" t="s">
        <v>2489</v>
      </c>
      <c r="D179" s="2" t="s">
        <v>1805</v>
      </c>
      <c r="E179" s="2" t="s">
        <v>1804</v>
      </c>
      <c r="F179" s="2" t="s">
        <v>2432</v>
      </c>
      <c r="G179" s="2" t="s">
        <v>2491</v>
      </c>
      <c r="H179" s="2" t="s">
        <v>2208</v>
      </c>
    </row>
    <row r="180" customFormat="false" ht="23.85" hidden="false" customHeight="false" outlineLevel="0" collapsed="false">
      <c r="A180" s="2" t="s">
        <v>1489</v>
      </c>
      <c r="B180" s="2" t="s">
        <v>1488</v>
      </c>
      <c r="C180" s="2" t="s">
        <v>2205</v>
      </c>
      <c r="D180" s="2" t="s">
        <v>1729</v>
      </c>
      <c r="E180" s="2" t="s">
        <v>1728</v>
      </c>
      <c r="F180" s="2" t="s">
        <v>2443</v>
      </c>
      <c r="G180" s="2" t="s">
        <v>2492</v>
      </c>
      <c r="H180" s="2" t="s">
        <v>2208</v>
      </c>
    </row>
    <row r="181" customFormat="false" ht="23.85" hidden="false" customHeight="false" outlineLevel="0" collapsed="false">
      <c r="A181" s="2" t="s">
        <v>1489</v>
      </c>
      <c r="B181" s="2" t="s">
        <v>1488</v>
      </c>
      <c r="C181" s="2" t="s">
        <v>2205</v>
      </c>
      <c r="D181" s="2" t="s">
        <v>1688</v>
      </c>
      <c r="E181" s="2" t="s">
        <v>1687</v>
      </c>
      <c r="F181" s="2" t="s">
        <v>2493</v>
      </c>
      <c r="G181" s="2" t="s">
        <v>2494</v>
      </c>
      <c r="H181" s="2" t="s">
        <v>2208</v>
      </c>
    </row>
    <row r="182" customFormat="false" ht="15" hidden="false" customHeight="false" outlineLevel="0" collapsed="false">
      <c r="A182" s="2" t="s">
        <v>1489</v>
      </c>
      <c r="B182" s="2" t="s">
        <v>1488</v>
      </c>
      <c r="C182" s="2" t="s">
        <v>2205</v>
      </c>
      <c r="D182" s="2" t="s">
        <v>1882</v>
      </c>
      <c r="E182" s="2" t="s">
        <v>1881</v>
      </c>
      <c r="F182" s="2" t="s">
        <v>2416</v>
      </c>
      <c r="G182" s="2" t="s">
        <v>2495</v>
      </c>
      <c r="H182" s="2" t="s">
        <v>2208</v>
      </c>
    </row>
    <row r="183" customFormat="false" ht="23.85" hidden="false" customHeight="false" outlineLevel="0" collapsed="false">
      <c r="A183" s="2" t="s">
        <v>1489</v>
      </c>
      <c r="B183" s="2" t="s">
        <v>1488</v>
      </c>
      <c r="C183" s="2" t="s">
        <v>2205</v>
      </c>
      <c r="D183" s="2" t="s">
        <v>1824</v>
      </c>
      <c r="E183" s="2" t="s">
        <v>1823</v>
      </c>
      <c r="F183" s="2" t="s">
        <v>2416</v>
      </c>
      <c r="G183" s="2" t="s">
        <v>2496</v>
      </c>
      <c r="H183" s="2" t="s">
        <v>2208</v>
      </c>
    </row>
    <row r="184" customFormat="false" ht="23.85" hidden="false" customHeight="false" outlineLevel="0" collapsed="false">
      <c r="A184" s="2" t="s">
        <v>1489</v>
      </c>
      <c r="B184" s="2" t="s">
        <v>1488</v>
      </c>
      <c r="C184" s="2" t="s">
        <v>2489</v>
      </c>
      <c r="D184" s="2" t="s">
        <v>640</v>
      </c>
      <c r="E184" s="2" t="s">
        <v>639</v>
      </c>
      <c r="F184" s="2" t="s">
        <v>2407</v>
      </c>
      <c r="G184" s="2" t="s">
        <v>2497</v>
      </c>
      <c r="H184" s="2" t="s">
        <v>2208</v>
      </c>
    </row>
    <row r="185" customFormat="false" ht="15" hidden="false" customHeight="false" outlineLevel="0" collapsed="false">
      <c r="A185" s="2" t="s">
        <v>1489</v>
      </c>
      <c r="B185" s="2" t="s">
        <v>1488</v>
      </c>
      <c r="C185" s="2" t="s">
        <v>2489</v>
      </c>
      <c r="D185" s="2" t="s">
        <v>590</v>
      </c>
      <c r="E185" s="2" t="s">
        <v>589</v>
      </c>
      <c r="F185" s="2" t="s">
        <v>2386</v>
      </c>
      <c r="G185" s="2" t="s">
        <v>2498</v>
      </c>
      <c r="H185" s="2" t="s">
        <v>2208</v>
      </c>
    </row>
    <row r="186" customFormat="false" ht="23.85" hidden="false" customHeight="false" outlineLevel="0" collapsed="false">
      <c r="A186" s="2" t="s">
        <v>1688</v>
      </c>
      <c r="B186" s="2" t="s">
        <v>1687</v>
      </c>
      <c r="C186" s="2" t="s">
        <v>2489</v>
      </c>
      <c r="D186" s="2" t="s">
        <v>1304</v>
      </c>
      <c r="E186" s="2" t="s">
        <v>1303</v>
      </c>
      <c r="F186" s="2" t="s">
        <v>2499</v>
      </c>
      <c r="G186" s="2" t="s">
        <v>2500</v>
      </c>
      <c r="H186" s="2" t="s">
        <v>2208</v>
      </c>
    </row>
    <row r="187" customFormat="false" ht="23.85" hidden="false" customHeight="false" outlineLevel="0" collapsed="false">
      <c r="A187" s="2" t="s">
        <v>1688</v>
      </c>
      <c r="B187" s="2" t="s">
        <v>1687</v>
      </c>
      <c r="C187" s="2" t="s">
        <v>2205</v>
      </c>
      <c r="D187" s="2" t="s">
        <v>1292</v>
      </c>
      <c r="E187" s="2" t="s">
        <v>1291</v>
      </c>
      <c r="F187" s="2" t="s">
        <v>2409</v>
      </c>
      <c r="G187" s="2" t="s">
        <v>2501</v>
      </c>
      <c r="H187" s="2" t="s">
        <v>2208</v>
      </c>
    </row>
    <row r="188" customFormat="false" ht="23.85" hidden="false" customHeight="false" outlineLevel="0" collapsed="false">
      <c r="A188" s="2" t="s">
        <v>1729</v>
      </c>
      <c r="B188" s="2" t="s">
        <v>1728</v>
      </c>
      <c r="C188" s="2" t="s">
        <v>2489</v>
      </c>
      <c r="D188" s="2" t="s">
        <v>2032</v>
      </c>
      <c r="E188" s="2" t="s">
        <v>2031</v>
      </c>
      <c r="F188" s="2" t="s">
        <v>2432</v>
      </c>
      <c r="G188" s="2" t="s">
        <v>2502</v>
      </c>
      <c r="H188" s="2" t="s">
        <v>2208</v>
      </c>
    </row>
    <row r="189" customFormat="false" ht="15" hidden="false" customHeight="false" outlineLevel="0" collapsed="false">
      <c r="A189" s="2" t="s">
        <v>1882</v>
      </c>
      <c r="B189" s="2" t="s">
        <v>1881</v>
      </c>
      <c r="C189" s="2" t="s">
        <v>2205</v>
      </c>
      <c r="D189" s="2" t="s">
        <v>1805</v>
      </c>
      <c r="E189" s="2" t="s">
        <v>1804</v>
      </c>
      <c r="F189" s="2" t="s">
        <v>2416</v>
      </c>
      <c r="G189" s="2" t="s">
        <v>2503</v>
      </c>
      <c r="H189" s="2" t="s">
        <v>2208</v>
      </c>
    </row>
    <row r="190" customFormat="false" ht="15" hidden="false" customHeight="false" outlineLevel="0" collapsed="false">
      <c r="A190" s="2" t="s">
        <v>1882</v>
      </c>
      <c r="B190" s="2" t="s">
        <v>1881</v>
      </c>
      <c r="C190" s="2" t="s">
        <v>2205</v>
      </c>
      <c r="D190" s="2" t="s">
        <v>694</v>
      </c>
      <c r="E190" s="2" t="s">
        <v>693</v>
      </c>
      <c r="F190" s="2" t="s">
        <v>2416</v>
      </c>
      <c r="G190" s="2" t="s">
        <v>2504</v>
      </c>
      <c r="H190" s="2" t="s">
        <v>2208</v>
      </c>
    </row>
    <row r="191" customFormat="false" ht="15" hidden="false" customHeight="false" outlineLevel="0" collapsed="false">
      <c r="A191" s="2" t="s">
        <v>694</v>
      </c>
      <c r="B191" s="2" t="s">
        <v>693</v>
      </c>
      <c r="C191" s="2" t="s">
        <v>2218</v>
      </c>
      <c r="D191" s="2" t="s">
        <v>1805</v>
      </c>
      <c r="E191" s="2" t="s">
        <v>1804</v>
      </c>
      <c r="F191" s="2" t="s">
        <v>2432</v>
      </c>
      <c r="G191" s="2" t="s">
        <v>2505</v>
      </c>
      <c r="H191" s="2" t="s">
        <v>2208</v>
      </c>
    </row>
    <row r="192" customFormat="false" ht="15" hidden="false" customHeight="false" outlineLevel="0" collapsed="false">
      <c r="A192" s="2" t="s">
        <v>694</v>
      </c>
      <c r="B192" s="2" t="s">
        <v>693</v>
      </c>
      <c r="C192" s="2" t="s">
        <v>2218</v>
      </c>
      <c r="D192" s="2" t="s">
        <v>1778</v>
      </c>
      <c r="E192" s="2" t="s">
        <v>1777</v>
      </c>
      <c r="F192" s="2" t="s">
        <v>2351</v>
      </c>
      <c r="G192" s="2" t="s">
        <v>2506</v>
      </c>
      <c r="H192" s="2" t="s">
        <v>2208</v>
      </c>
    </row>
    <row r="193" customFormat="false" ht="15" hidden="false" customHeight="false" outlineLevel="0" collapsed="false">
      <c r="A193" s="2" t="s">
        <v>694</v>
      </c>
      <c r="B193" s="2" t="s">
        <v>693</v>
      </c>
      <c r="C193" s="2" t="s">
        <v>2218</v>
      </c>
      <c r="D193" s="2" t="s">
        <v>1923</v>
      </c>
      <c r="E193" s="2" t="s">
        <v>1922</v>
      </c>
      <c r="F193" s="2" t="s">
        <v>2418</v>
      </c>
      <c r="G193" s="2" t="s">
        <v>2507</v>
      </c>
      <c r="H193" s="2" t="s">
        <v>2208</v>
      </c>
    </row>
    <row r="194" customFormat="false" ht="23.85" hidden="false" customHeight="false" outlineLevel="0" collapsed="false">
      <c r="A194" s="2" t="s">
        <v>1642</v>
      </c>
      <c r="B194" s="2" t="s">
        <v>1641</v>
      </c>
      <c r="C194" s="2" t="s">
        <v>2489</v>
      </c>
      <c r="D194" s="2" t="s">
        <v>93</v>
      </c>
      <c r="E194" s="2" t="s">
        <v>92</v>
      </c>
      <c r="F194" s="2" t="s">
        <v>2508</v>
      </c>
      <c r="G194" s="2" t="s">
        <v>2509</v>
      </c>
      <c r="H194" s="2" t="s">
        <v>2208</v>
      </c>
    </row>
    <row r="195" customFormat="false" ht="23.85" hidden="false" customHeight="false" outlineLevel="0" collapsed="false">
      <c r="A195" s="2" t="s">
        <v>1642</v>
      </c>
      <c r="B195" s="2" t="s">
        <v>1641</v>
      </c>
      <c r="C195" s="2" t="s">
        <v>2489</v>
      </c>
      <c r="D195" s="2" t="s">
        <v>86</v>
      </c>
      <c r="E195" s="2" t="s">
        <v>85</v>
      </c>
      <c r="F195" s="2" t="s">
        <v>2508</v>
      </c>
      <c r="G195" s="2" t="s">
        <v>2510</v>
      </c>
      <c r="H195" s="2" t="s">
        <v>2208</v>
      </c>
    </row>
    <row r="196" customFormat="false" ht="23.85" hidden="false" customHeight="false" outlineLevel="0" collapsed="false">
      <c r="A196" s="2" t="s">
        <v>1642</v>
      </c>
      <c r="B196" s="2" t="s">
        <v>1641</v>
      </c>
      <c r="C196" s="2" t="s">
        <v>2489</v>
      </c>
      <c r="D196" s="2" t="s">
        <v>97</v>
      </c>
      <c r="E196" s="2" t="s">
        <v>96</v>
      </c>
      <c r="F196" s="2" t="s">
        <v>2508</v>
      </c>
      <c r="G196" s="2" t="s">
        <v>2511</v>
      </c>
      <c r="H196" s="2" t="s">
        <v>2208</v>
      </c>
    </row>
    <row r="197" customFormat="false" ht="23.85" hidden="false" customHeight="false" outlineLevel="0" collapsed="false">
      <c r="A197" s="2" t="s">
        <v>1642</v>
      </c>
      <c r="B197" s="2" t="s">
        <v>1641</v>
      </c>
      <c r="C197" s="2" t="s">
        <v>2489</v>
      </c>
      <c r="D197" s="2" t="s">
        <v>119</v>
      </c>
      <c r="E197" s="2" t="s">
        <v>118</v>
      </c>
      <c r="F197" s="2" t="s">
        <v>2508</v>
      </c>
      <c r="G197" s="2" t="s">
        <v>2512</v>
      </c>
      <c r="H197" s="2" t="s">
        <v>2208</v>
      </c>
    </row>
    <row r="198" customFormat="false" ht="23.85" hidden="false" customHeight="false" outlineLevel="0" collapsed="false">
      <c r="A198" s="2" t="s">
        <v>1642</v>
      </c>
      <c r="B198" s="2" t="s">
        <v>1641</v>
      </c>
      <c r="C198" s="2" t="s">
        <v>2489</v>
      </c>
      <c r="D198" s="2" t="s">
        <v>114</v>
      </c>
      <c r="E198" s="2" t="s">
        <v>113</v>
      </c>
      <c r="F198" s="2" t="s">
        <v>2508</v>
      </c>
      <c r="G198" s="2" t="s">
        <v>2513</v>
      </c>
      <c r="H198" s="2" t="s">
        <v>2208</v>
      </c>
    </row>
    <row r="199" customFormat="false" ht="23.85" hidden="false" customHeight="false" outlineLevel="0" collapsed="false">
      <c r="A199" s="2" t="s">
        <v>1642</v>
      </c>
      <c r="B199" s="2" t="s">
        <v>1641</v>
      </c>
      <c r="C199" s="2" t="s">
        <v>2489</v>
      </c>
      <c r="D199" s="2" t="s">
        <v>129</v>
      </c>
      <c r="E199" s="2" t="s">
        <v>128</v>
      </c>
      <c r="F199" s="2" t="s">
        <v>2508</v>
      </c>
      <c r="G199" s="2" t="s">
        <v>2514</v>
      </c>
      <c r="H199" s="2" t="s">
        <v>2208</v>
      </c>
    </row>
    <row r="200" customFormat="false" ht="23.85" hidden="false" customHeight="false" outlineLevel="0" collapsed="false">
      <c r="A200" s="2" t="s">
        <v>1642</v>
      </c>
      <c r="B200" s="2" t="s">
        <v>1641</v>
      </c>
      <c r="C200" s="2" t="s">
        <v>2489</v>
      </c>
      <c r="D200" s="2" t="s">
        <v>102</v>
      </c>
      <c r="E200" s="2" t="s">
        <v>101</v>
      </c>
      <c r="F200" s="2" t="s">
        <v>2508</v>
      </c>
      <c r="G200" s="2" t="s">
        <v>2515</v>
      </c>
      <c r="H200" s="2" t="s">
        <v>2208</v>
      </c>
    </row>
    <row r="201" customFormat="false" ht="15" hidden="false" customHeight="false" outlineLevel="0" collapsed="false">
      <c r="A201" s="2" t="s">
        <v>280</v>
      </c>
      <c r="B201" s="2" t="s">
        <v>279</v>
      </c>
      <c r="C201" s="2" t="s">
        <v>2307</v>
      </c>
      <c r="D201" s="2" t="s">
        <v>1677</v>
      </c>
      <c r="E201" s="2" t="s">
        <v>1676</v>
      </c>
      <c r="F201" s="2" t="s">
        <v>2283</v>
      </c>
      <c r="G201" s="2" t="s">
        <v>2516</v>
      </c>
      <c r="H201" s="2" t="s">
        <v>2204</v>
      </c>
    </row>
    <row r="202" customFormat="false" ht="23.85" hidden="false" customHeight="false" outlineLevel="0" collapsed="false">
      <c r="A202" s="2" t="s">
        <v>280</v>
      </c>
      <c r="B202" s="2" t="s">
        <v>279</v>
      </c>
      <c r="C202" s="2" t="s">
        <v>2307</v>
      </c>
      <c r="D202" s="2" t="s">
        <v>1670</v>
      </c>
      <c r="E202" s="2" t="s">
        <v>1669</v>
      </c>
      <c r="F202" s="2" t="s">
        <v>2283</v>
      </c>
      <c r="G202" s="2" t="s">
        <v>2517</v>
      </c>
      <c r="H202" s="2" t="s">
        <v>2204</v>
      </c>
    </row>
    <row r="203" customFormat="false" ht="15" hidden="false" customHeight="false" outlineLevel="0" collapsed="false">
      <c r="A203" s="2" t="s">
        <v>280</v>
      </c>
      <c r="B203" s="2" t="s">
        <v>279</v>
      </c>
      <c r="C203" s="2" t="s">
        <v>2307</v>
      </c>
      <c r="D203" s="2" t="s">
        <v>577</v>
      </c>
      <c r="E203" s="2" t="s">
        <v>576</v>
      </c>
      <c r="F203" s="2" t="s">
        <v>2518</v>
      </c>
      <c r="G203" s="2" t="s">
        <v>2519</v>
      </c>
      <c r="H203" s="2" t="s">
        <v>2204</v>
      </c>
    </row>
    <row r="204" customFormat="false" ht="23.85" hidden="false" customHeight="false" outlineLevel="0" collapsed="false">
      <c r="A204" s="2" t="s">
        <v>280</v>
      </c>
      <c r="B204" s="2" t="s">
        <v>279</v>
      </c>
      <c r="C204" s="2" t="s">
        <v>2307</v>
      </c>
      <c r="D204" s="2" t="s">
        <v>1688</v>
      </c>
      <c r="E204" s="2" t="s">
        <v>1687</v>
      </c>
      <c r="F204" s="2" t="s">
        <v>2520</v>
      </c>
      <c r="G204" s="2" t="s">
        <v>2521</v>
      </c>
      <c r="H204" s="2" t="s">
        <v>2204</v>
      </c>
    </row>
    <row r="205" customFormat="false" ht="23.85" hidden="false" customHeight="false" outlineLevel="0" collapsed="false">
      <c r="A205" s="2" t="s">
        <v>280</v>
      </c>
      <c r="B205" s="2" t="s">
        <v>279</v>
      </c>
      <c r="C205" s="2" t="s">
        <v>2307</v>
      </c>
      <c r="D205" s="2" t="s">
        <v>1729</v>
      </c>
      <c r="E205" s="2" t="s">
        <v>1728</v>
      </c>
      <c r="F205" s="2" t="s">
        <v>2345</v>
      </c>
      <c r="G205" s="2" t="s">
        <v>2522</v>
      </c>
      <c r="H205" s="2" t="s">
        <v>2204</v>
      </c>
    </row>
    <row r="206" customFormat="false" ht="23.85" hidden="false" customHeight="false" outlineLevel="0" collapsed="false">
      <c r="A206" s="2" t="s">
        <v>280</v>
      </c>
      <c r="B206" s="2" t="s">
        <v>279</v>
      </c>
      <c r="C206" s="2" t="s">
        <v>2307</v>
      </c>
      <c r="D206" s="2" t="s">
        <v>1694</v>
      </c>
      <c r="E206" s="2" t="s">
        <v>1693</v>
      </c>
      <c r="F206" s="2" t="s">
        <v>2523</v>
      </c>
      <c r="G206" s="2" t="s">
        <v>2524</v>
      </c>
      <c r="H206" s="2" t="s">
        <v>2204</v>
      </c>
    </row>
    <row r="207" customFormat="false" ht="23.85" hidden="false" customHeight="false" outlineLevel="0" collapsed="false">
      <c r="A207" s="2" t="s">
        <v>1670</v>
      </c>
      <c r="B207" s="2" t="s">
        <v>1669</v>
      </c>
      <c r="C207" s="2" t="s">
        <v>2489</v>
      </c>
      <c r="D207" s="2" t="s">
        <v>520</v>
      </c>
      <c r="E207" s="2" t="s">
        <v>519</v>
      </c>
      <c r="F207" s="2" t="s">
        <v>2520</v>
      </c>
      <c r="G207" s="2" t="s">
        <v>2525</v>
      </c>
      <c r="H207" s="2" t="s">
        <v>2208</v>
      </c>
    </row>
    <row r="208" customFormat="false" ht="15" hidden="false" customHeight="false" outlineLevel="0" collapsed="false">
      <c r="A208" s="2" t="s">
        <v>1677</v>
      </c>
      <c r="B208" s="2" t="s">
        <v>1676</v>
      </c>
      <c r="C208" s="2" t="s">
        <v>2489</v>
      </c>
      <c r="D208" s="2" t="s">
        <v>107</v>
      </c>
      <c r="E208" s="2" t="s">
        <v>106</v>
      </c>
      <c r="F208" s="2" t="s">
        <v>2520</v>
      </c>
      <c r="G208" s="2" t="s">
        <v>2526</v>
      </c>
      <c r="H208" s="2" t="s">
        <v>2208</v>
      </c>
    </row>
    <row r="209" customFormat="false" ht="15" hidden="false" customHeight="false" outlineLevel="0" collapsed="false">
      <c r="A209" s="2" t="s">
        <v>537</v>
      </c>
      <c r="B209" s="2" t="s">
        <v>536</v>
      </c>
      <c r="C209" s="2" t="s">
        <v>2211</v>
      </c>
      <c r="D209" s="2" t="s">
        <v>1893</v>
      </c>
      <c r="E209" s="2" t="s">
        <v>1892</v>
      </c>
      <c r="F209" s="2" t="s">
        <v>2416</v>
      </c>
      <c r="G209" s="2" t="s">
        <v>2527</v>
      </c>
      <c r="H209" s="2" t="s">
        <v>2204</v>
      </c>
    </row>
    <row r="210" customFormat="false" ht="15" hidden="false" customHeight="false" outlineLevel="0" collapsed="false">
      <c r="A210" s="2" t="s">
        <v>1648</v>
      </c>
      <c r="B210" s="2" t="s">
        <v>1647</v>
      </c>
      <c r="C210" s="2" t="s">
        <v>2211</v>
      </c>
      <c r="D210" s="2" t="s">
        <v>1938</v>
      </c>
      <c r="E210" s="2" t="s">
        <v>1937</v>
      </c>
      <c r="F210" s="2" t="s">
        <v>2528</v>
      </c>
      <c r="G210" s="2" t="s">
        <v>2529</v>
      </c>
      <c r="H210" s="2" t="s">
        <v>2204</v>
      </c>
    </row>
    <row r="211" customFormat="false" ht="23.85" hidden="false" customHeight="false" outlineLevel="0" collapsed="false">
      <c r="A211" s="2" t="s">
        <v>560</v>
      </c>
      <c r="B211" s="2" t="s">
        <v>559</v>
      </c>
      <c r="C211" s="2" t="s">
        <v>2205</v>
      </c>
      <c r="D211" s="2" t="s">
        <v>150</v>
      </c>
      <c r="E211" s="2" t="s">
        <v>149</v>
      </c>
      <c r="F211" s="2" t="s">
        <v>2414</v>
      </c>
      <c r="G211" s="2" t="s">
        <v>2530</v>
      </c>
      <c r="H211" s="2" t="s">
        <v>2208</v>
      </c>
    </row>
    <row r="212" customFormat="false" ht="15" hidden="false" customHeight="false" outlineLevel="0" collapsed="false">
      <c r="A212" s="2" t="s">
        <v>1778</v>
      </c>
      <c r="B212" s="2" t="s">
        <v>1777</v>
      </c>
      <c r="C212" s="2" t="s">
        <v>2307</v>
      </c>
      <c r="D212" s="2" t="s">
        <v>1467</v>
      </c>
      <c r="E212" s="2" t="s">
        <v>1466</v>
      </c>
      <c r="F212" s="2" t="s">
        <v>2531</v>
      </c>
      <c r="G212" s="2" t="s">
        <v>2532</v>
      </c>
      <c r="H212" s="2" t="s">
        <v>2204</v>
      </c>
    </row>
    <row r="213" customFormat="false" ht="23.85" hidden="false" customHeight="false" outlineLevel="0" collapsed="false">
      <c r="A213" s="2" t="s">
        <v>577</v>
      </c>
      <c r="B213" s="2" t="s">
        <v>576</v>
      </c>
      <c r="C213" s="2" t="s">
        <v>2214</v>
      </c>
      <c r="D213" s="2" t="s">
        <v>1928</v>
      </c>
      <c r="E213" s="2" t="s">
        <v>1927</v>
      </c>
      <c r="F213" s="2" t="s">
        <v>2533</v>
      </c>
      <c r="G213" s="2" t="s">
        <v>2534</v>
      </c>
      <c r="H213" s="2" t="s">
        <v>2217</v>
      </c>
    </row>
    <row r="214" customFormat="false" ht="23.85" hidden="false" customHeight="false" outlineLevel="0" collapsed="false">
      <c r="A214" s="2" t="s">
        <v>967</v>
      </c>
      <c r="B214" s="2" t="s">
        <v>966</v>
      </c>
      <c r="C214" s="2" t="s">
        <v>2535</v>
      </c>
      <c r="D214" s="2" t="s">
        <v>531</v>
      </c>
      <c r="E214" s="2" t="s">
        <v>530</v>
      </c>
      <c r="F214" s="2" t="s">
        <v>2397</v>
      </c>
      <c r="G214" s="2" t="s">
        <v>2536</v>
      </c>
      <c r="H214" s="2" t="s">
        <v>2208</v>
      </c>
    </row>
    <row r="215" customFormat="false" ht="15" hidden="false" customHeight="false" outlineLevel="0" collapsed="false">
      <c r="A215" s="2" t="s">
        <v>1496</v>
      </c>
      <c r="B215" s="2" t="s">
        <v>1495</v>
      </c>
      <c r="C215" s="2" t="s">
        <v>2205</v>
      </c>
      <c r="D215" s="2" t="s">
        <v>694</v>
      </c>
      <c r="E215" s="2" t="s">
        <v>693</v>
      </c>
      <c r="F215" s="2" t="s">
        <v>2432</v>
      </c>
      <c r="G215" s="2" t="s">
        <v>2537</v>
      </c>
      <c r="H215" s="2" t="s">
        <v>2208</v>
      </c>
    </row>
    <row r="216" customFormat="false" ht="15" hidden="false" customHeight="false" outlineLevel="0" collapsed="false">
      <c r="A216" s="2" t="s">
        <v>634</v>
      </c>
      <c r="B216" s="2" t="s">
        <v>633</v>
      </c>
      <c r="C216" s="2" t="s">
        <v>2218</v>
      </c>
      <c r="D216" s="2" t="s">
        <v>2117</v>
      </c>
      <c r="E216" s="2" t="s">
        <v>2116</v>
      </c>
      <c r="F216" s="2" t="s">
        <v>2414</v>
      </c>
      <c r="G216" s="2" t="s">
        <v>2538</v>
      </c>
      <c r="H216" s="2" t="s">
        <v>2208</v>
      </c>
    </row>
    <row r="217" customFormat="false" ht="15" hidden="false" customHeight="false" outlineLevel="0" collapsed="false">
      <c r="A217" s="2" t="s">
        <v>634</v>
      </c>
      <c r="B217" s="2" t="s">
        <v>633</v>
      </c>
      <c r="C217" s="2" t="s">
        <v>2218</v>
      </c>
      <c r="D217" s="2" t="s">
        <v>1778</v>
      </c>
      <c r="E217" s="2" t="s">
        <v>1777</v>
      </c>
      <c r="F217" s="2" t="s">
        <v>2351</v>
      </c>
      <c r="G217" s="2" t="s">
        <v>2421</v>
      </c>
      <c r="H217" s="2" t="s">
        <v>2208</v>
      </c>
    </row>
    <row r="218" customFormat="false" ht="23.85" hidden="false" customHeight="false" outlineLevel="0" collapsed="false">
      <c r="A218" s="2" t="s">
        <v>658</v>
      </c>
      <c r="B218" s="2" t="s">
        <v>657</v>
      </c>
      <c r="C218" s="2" t="s">
        <v>2218</v>
      </c>
      <c r="D218" s="2" t="s">
        <v>572</v>
      </c>
      <c r="E218" s="2" t="s">
        <v>571</v>
      </c>
      <c r="F218" s="2" t="s">
        <v>2409</v>
      </c>
      <c r="G218" s="2" t="s">
        <v>2539</v>
      </c>
      <c r="H218" s="2" t="s">
        <v>2208</v>
      </c>
    </row>
    <row r="219" customFormat="false" ht="23.85" hidden="false" customHeight="false" outlineLevel="0" collapsed="false">
      <c r="A219" s="2" t="s">
        <v>658</v>
      </c>
      <c r="B219" s="2" t="s">
        <v>657</v>
      </c>
      <c r="C219" s="2" t="s">
        <v>2218</v>
      </c>
      <c r="D219" s="2" t="s">
        <v>1824</v>
      </c>
      <c r="E219" s="2" t="s">
        <v>1823</v>
      </c>
      <c r="F219" s="2" t="s">
        <v>2416</v>
      </c>
      <c r="G219" s="2" t="s">
        <v>2540</v>
      </c>
      <c r="H219" s="2" t="s">
        <v>2208</v>
      </c>
    </row>
    <row r="220" customFormat="false" ht="15" hidden="false" customHeight="false" outlineLevel="0" collapsed="false">
      <c r="A220" s="2" t="s">
        <v>624</v>
      </c>
      <c r="B220" s="2" t="s">
        <v>623</v>
      </c>
      <c r="C220" s="2" t="s">
        <v>2218</v>
      </c>
      <c r="D220" s="2" t="s">
        <v>1893</v>
      </c>
      <c r="E220" s="2" t="s">
        <v>1892</v>
      </c>
      <c r="F220" s="2" t="s">
        <v>2416</v>
      </c>
      <c r="G220" s="2" t="s">
        <v>2391</v>
      </c>
      <c r="H220" s="2" t="s">
        <v>2208</v>
      </c>
    </row>
    <row r="221" customFormat="false" ht="23.85" hidden="false" customHeight="false" outlineLevel="0" collapsed="false">
      <c r="A221" s="2" t="s">
        <v>624</v>
      </c>
      <c r="B221" s="2" t="s">
        <v>623</v>
      </c>
      <c r="C221" s="2" t="s">
        <v>2218</v>
      </c>
      <c r="D221" s="2" t="s">
        <v>1975</v>
      </c>
      <c r="E221" s="2" t="s">
        <v>1974</v>
      </c>
      <c r="F221" s="2" t="s">
        <v>2432</v>
      </c>
      <c r="G221" s="2" t="s">
        <v>2436</v>
      </c>
      <c r="H221" s="2" t="s">
        <v>2208</v>
      </c>
    </row>
    <row r="222" customFormat="false" ht="23.85" hidden="false" customHeight="false" outlineLevel="0" collapsed="false">
      <c r="A222" s="2" t="s">
        <v>1190</v>
      </c>
      <c r="B222" s="2" t="s">
        <v>1189</v>
      </c>
      <c r="C222" s="2" t="s">
        <v>2214</v>
      </c>
      <c r="D222" s="2" t="s">
        <v>1694</v>
      </c>
      <c r="E222" s="2" t="s">
        <v>1693</v>
      </c>
      <c r="F222" s="2" t="s">
        <v>2378</v>
      </c>
      <c r="G222" s="2" t="s">
        <v>2541</v>
      </c>
      <c r="H222" s="2" t="s">
        <v>2217</v>
      </c>
    </row>
    <row r="223" customFormat="false" ht="23.85" hidden="false" customHeight="false" outlineLevel="0" collapsed="false">
      <c r="A223" s="2" t="s">
        <v>596</v>
      </c>
      <c r="B223" s="2" t="s">
        <v>595</v>
      </c>
      <c r="C223" s="2" t="s">
        <v>2232</v>
      </c>
      <c r="D223" s="2" t="s">
        <v>1292</v>
      </c>
      <c r="E223" s="2" t="s">
        <v>1291</v>
      </c>
      <c r="F223" s="2" t="s">
        <v>2351</v>
      </c>
      <c r="G223" s="2" t="s">
        <v>2542</v>
      </c>
      <c r="H223" s="2" t="s">
        <v>2235</v>
      </c>
    </row>
    <row r="224" customFormat="false" ht="23.85" hidden="false" customHeight="false" outlineLevel="0" collapsed="false">
      <c r="A224" s="2" t="s">
        <v>1778</v>
      </c>
      <c r="B224" s="2" t="s">
        <v>1777</v>
      </c>
      <c r="C224" s="2" t="s">
        <v>2535</v>
      </c>
      <c r="D224" s="2" t="s">
        <v>596</v>
      </c>
      <c r="E224" s="2" t="s">
        <v>595</v>
      </c>
      <c r="F224" s="2" t="s">
        <v>2351</v>
      </c>
      <c r="G224" s="2" t="s">
        <v>2543</v>
      </c>
      <c r="H224" s="2" t="s">
        <v>2208</v>
      </c>
    </row>
    <row r="225" customFormat="false" ht="15" hidden="false" customHeight="false" outlineLevel="0" collapsed="false">
      <c r="A225" s="2" t="s">
        <v>1654</v>
      </c>
      <c r="B225" s="2" t="s">
        <v>1653</v>
      </c>
      <c r="C225" s="2" t="s">
        <v>2232</v>
      </c>
      <c r="D225" s="2" t="s">
        <v>107</v>
      </c>
      <c r="E225" s="2" t="s">
        <v>106</v>
      </c>
      <c r="F225" s="2" t="s">
        <v>2544</v>
      </c>
      <c r="G225" s="2" t="s">
        <v>2545</v>
      </c>
      <c r="H225" s="2" t="s">
        <v>2235</v>
      </c>
    </row>
    <row r="226" customFormat="false" ht="15" hidden="false" customHeight="false" outlineLevel="0" collapsed="false">
      <c r="A226" s="2" t="s">
        <v>1648</v>
      </c>
      <c r="B226" s="2" t="s">
        <v>1647</v>
      </c>
      <c r="C226" s="2" t="s">
        <v>2307</v>
      </c>
      <c r="D226" s="2" t="s">
        <v>1654</v>
      </c>
      <c r="E226" s="2" t="s">
        <v>1653</v>
      </c>
      <c r="F226" s="2" t="s">
        <v>2546</v>
      </c>
      <c r="G226" s="2" t="s">
        <v>2547</v>
      </c>
      <c r="H226" s="2" t="s">
        <v>2204</v>
      </c>
    </row>
    <row r="227" customFormat="false" ht="15" hidden="false" customHeight="false" outlineLevel="0" collapsed="false">
      <c r="A227" s="2" t="s">
        <v>1654</v>
      </c>
      <c r="B227" s="2" t="s">
        <v>1653</v>
      </c>
      <c r="C227" s="2" t="s">
        <v>2211</v>
      </c>
      <c r="D227" s="2" t="s">
        <v>1938</v>
      </c>
      <c r="E227" s="2" t="s">
        <v>1937</v>
      </c>
      <c r="F227" s="2" t="s">
        <v>2528</v>
      </c>
      <c r="G227" s="2" t="s">
        <v>2548</v>
      </c>
      <c r="H227" s="2" t="s">
        <v>2204</v>
      </c>
    </row>
    <row r="228" customFormat="false" ht="15" hidden="false" customHeight="false" outlineLevel="0" collapsed="false">
      <c r="A228" s="2" t="s">
        <v>1666</v>
      </c>
      <c r="B228" s="2" t="s">
        <v>1665</v>
      </c>
      <c r="C228" s="2" t="s">
        <v>2201</v>
      </c>
      <c r="D228" s="2" t="s">
        <v>577</v>
      </c>
      <c r="E228" s="2" t="s">
        <v>576</v>
      </c>
      <c r="F228" s="2" t="s">
        <v>2549</v>
      </c>
      <c r="G228" s="2" t="s">
        <v>2550</v>
      </c>
      <c r="H228" s="2" t="s">
        <v>2204</v>
      </c>
    </row>
    <row r="229" customFormat="false" ht="15" hidden="false" customHeight="false" outlineLevel="0" collapsed="false">
      <c r="A229" s="2" t="s">
        <v>1702</v>
      </c>
      <c r="B229" s="2" t="s">
        <v>1701</v>
      </c>
      <c r="C229" s="2" t="s">
        <v>2489</v>
      </c>
      <c r="D229" s="2" t="s">
        <v>577</v>
      </c>
      <c r="E229" s="2" t="s">
        <v>576</v>
      </c>
      <c r="F229" s="2" t="s">
        <v>2551</v>
      </c>
      <c r="G229" s="2" t="s">
        <v>2552</v>
      </c>
      <c r="H229" s="2" t="s">
        <v>2208</v>
      </c>
    </row>
    <row r="230" customFormat="false" ht="23.85" hidden="false" customHeight="false" outlineLevel="0" collapsed="false">
      <c r="A230" s="2" t="s">
        <v>2037</v>
      </c>
      <c r="B230" s="2" t="s">
        <v>2036</v>
      </c>
      <c r="C230" s="2" t="s">
        <v>2232</v>
      </c>
      <c r="D230" s="2" t="s">
        <v>97</v>
      </c>
      <c r="E230" s="2" t="s">
        <v>96</v>
      </c>
      <c r="F230" s="2" t="s">
        <v>2432</v>
      </c>
      <c r="G230" s="2" t="s">
        <v>2553</v>
      </c>
      <c r="H230" s="2" t="s">
        <v>2235</v>
      </c>
    </row>
    <row r="231" customFormat="false" ht="23.85" hidden="false" customHeight="false" outlineLevel="0" collapsed="false">
      <c r="A231" s="2" t="s">
        <v>1947</v>
      </c>
      <c r="B231" s="2" t="s">
        <v>1946</v>
      </c>
      <c r="C231" s="2" t="s">
        <v>2238</v>
      </c>
      <c r="D231" s="2" t="s">
        <v>2037</v>
      </c>
      <c r="E231" s="2" t="s">
        <v>2036</v>
      </c>
      <c r="F231" s="2" t="s">
        <v>2432</v>
      </c>
      <c r="G231" s="2" t="s">
        <v>2554</v>
      </c>
      <c r="H231" s="2" t="s">
        <v>2204</v>
      </c>
    </row>
    <row r="232" customFormat="false" ht="15" hidden="false" customHeight="false" outlineLevel="0" collapsed="false">
      <c r="A232" s="2" t="s">
        <v>1917</v>
      </c>
      <c r="B232" s="2" t="s">
        <v>1916</v>
      </c>
      <c r="C232" s="2" t="s">
        <v>2232</v>
      </c>
      <c r="D232" s="2" t="s">
        <v>156</v>
      </c>
      <c r="E232" s="2" t="s">
        <v>155</v>
      </c>
      <c r="F232" s="2" t="s">
        <v>2418</v>
      </c>
      <c r="G232" s="2" t="s">
        <v>2555</v>
      </c>
      <c r="H232" s="2" t="s">
        <v>2235</v>
      </c>
    </row>
    <row r="233" customFormat="false" ht="15" hidden="false" customHeight="false" outlineLevel="0" collapsed="false">
      <c r="A233" s="2" t="s">
        <v>1846</v>
      </c>
      <c r="B233" s="2" t="s">
        <v>1845</v>
      </c>
      <c r="C233" s="2" t="s">
        <v>2238</v>
      </c>
      <c r="D233" s="2" t="s">
        <v>1893</v>
      </c>
      <c r="E233" s="2" t="s">
        <v>1892</v>
      </c>
      <c r="F233" s="2" t="s">
        <v>2416</v>
      </c>
      <c r="G233" s="2" t="s">
        <v>2556</v>
      </c>
      <c r="H233" s="2" t="s">
        <v>2204</v>
      </c>
    </row>
    <row r="234" customFormat="false" ht="15" hidden="false" customHeight="false" outlineLevel="0" collapsed="false">
      <c r="A234" s="2" t="s">
        <v>1867</v>
      </c>
      <c r="B234" s="2" t="s">
        <v>1866</v>
      </c>
      <c r="C234" s="2" t="s">
        <v>2470</v>
      </c>
      <c r="D234" s="2" t="s">
        <v>1846</v>
      </c>
      <c r="E234" s="2" t="s">
        <v>1845</v>
      </c>
      <c r="F234" s="2" t="s">
        <v>2416</v>
      </c>
      <c r="G234" s="2" t="s">
        <v>2557</v>
      </c>
      <c r="H234" s="2" t="s">
        <v>2208</v>
      </c>
    </row>
    <row r="235" customFormat="false" ht="23.85" hidden="false" customHeight="false" outlineLevel="0" collapsed="false">
      <c r="A235" s="2" t="s">
        <v>2023</v>
      </c>
      <c r="B235" s="2" t="s">
        <v>2022</v>
      </c>
      <c r="C235" s="2" t="s">
        <v>2238</v>
      </c>
      <c r="D235" s="2" t="s">
        <v>2032</v>
      </c>
      <c r="E235" s="2" t="s">
        <v>2031</v>
      </c>
      <c r="F235" s="2" t="s">
        <v>2432</v>
      </c>
      <c r="G235" s="2" t="s">
        <v>2558</v>
      </c>
      <c r="H235" s="2" t="s">
        <v>2204</v>
      </c>
    </row>
    <row r="236" customFormat="false" ht="23.85" hidden="false" customHeight="false" outlineLevel="0" collapsed="false">
      <c r="A236" s="2" t="s">
        <v>2028</v>
      </c>
      <c r="B236" s="2" t="s">
        <v>2027</v>
      </c>
      <c r="C236" s="2" t="s">
        <v>2470</v>
      </c>
      <c r="D236" s="2" t="s">
        <v>2023</v>
      </c>
      <c r="E236" s="2" t="s">
        <v>2022</v>
      </c>
      <c r="F236" s="2" t="s">
        <v>2432</v>
      </c>
      <c r="G236" s="2" t="s">
        <v>2559</v>
      </c>
      <c r="H236" s="2" t="s">
        <v>2208</v>
      </c>
    </row>
    <row r="237" customFormat="false" ht="15" hidden="false" customHeight="false" outlineLevel="0" collapsed="false">
      <c r="A237" s="2" t="s">
        <v>1933</v>
      </c>
      <c r="B237" s="2" t="s">
        <v>1932</v>
      </c>
      <c r="C237" s="2" t="s">
        <v>2238</v>
      </c>
      <c r="D237" s="2" t="s">
        <v>1952</v>
      </c>
      <c r="E237" s="2" t="s">
        <v>1951</v>
      </c>
      <c r="F237" s="2" t="s">
        <v>2418</v>
      </c>
      <c r="G237" s="2" t="s">
        <v>2560</v>
      </c>
      <c r="H237" s="2" t="s">
        <v>2204</v>
      </c>
    </row>
    <row r="238" customFormat="false" ht="23.85" hidden="false" customHeight="false" outlineLevel="0" collapsed="false">
      <c r="A238" s="2" t="s">
        <v>2037</v>
      </c>
      <c r="B238" s="2" t="s">
        <v>2036</v>
      </c>
      <c r="C238" s="2" t="s">
        <v>2232</v>
      </c>
      <c r="D238" s="2" t="s">
        <v>1729</v>
      </c>
      <c r="E238" s="2" t="s">
        <v>1728</v>
      </c>
      <c r="F238" s="2" t="s">
        <v>2432</v>
      </c>
      <c r="G238" s="2" t="s">
        <v>2561</v>
      </c>
      <c r="H238" s="2" t="s">
        <v>2235</v>
      </c>
    </row>
    <row r="239" customFormat="false" ht="23.85" hidden="false" customHeight="false" outlineLevel="0" collapsed="false">
      <c r="A239" s="2" t="s">
        <v>1154</v>
      </c>
      <c r="B239" s="2" t="s">
        <v>1153</v>
      </c>
      <c r="C239" s="2" t="s">
        <v>2214</v>
      </c>
      <c r="D239" s="2" t="s">
        <v>1694</v>
      </c>
      <c r="E239" s="2" t="s">
        <v>1693</v>
      </c>
      <c r="F239" s="2" t="s">
        <v>2378</v>
      </c>
      <c r="G239" s="2" t="s">
        <v>2541</v>
      </c>
      <c r="H239" s="2" t="s">
        <v>2217</v>
      </c>
    </row>
    <row r="240" customFormat="false" ht="23.85" hidden="false" customHeight="false" outlineLevel="0" collapsed="false">
      <c r="A240" s="2" t="s">
        <v>618</v>
      </c>
      <c r="B240" s="2" t="s">
        <v>617</v>
      </c>
      <c r="C240" s="2" t="s">
        <v>2211</v>
      </c>
      <c r="D240" s="2" t="s">
        <v>700</v>
      </c>
      <c r="E240" s="2" t="s">
        <v>699</v>
      </c>
      <c r="F240" s="2" t="s">
        <v>2562</v>
      </c>
      <c r="G240" s="2" t="s">
        <v>2563</v>
      </c>
      <c r="H240" s="2" t="s">
        <v>2204</v>
      </c>
    </row>
    <row r="241" customFormat="false" ht="23.85" hidden="false" customHeight="false" outlineLevel="0" collapsed="false">
      <c r="A241" s="2" t="s">
        <v>700</v>
      </c>
      <c r="B241" s="2" t="s">
        <v>699</v>
      </c>
      <c r="C241" s="2" t="s">
        <v>2211</v>
      </c>
      <c r="D241" s="2" t="s">
        <v>694</v>
      </c>
      <c r="E241" s="2" t="s">
        <v>693</v>
      </c>
      <c r="F241" s="2" t="s">
        <v>2564</v>
      </c>
      <c r="G241" s="2" t="s">
        <v>2565</v>
      </c>
      <c r="H241" s="2" t="s">
        <v>2204</v>
      </c>
    </row>
    <row r="242" customFormat="false" ht="23.85" hidden="false" customHeight="false" outlineLevel="0" collapsed="false">
      <c r="A242" s="2" t="s">
        <v>694</v>
      </c>
      <c r="B242" s="2" t="s">
        <v>693</v>
      </c>
      <c r="C242" s="2" t="s">
        <v>2535</v>
      </c>
      <c r="D242" s="2" t="s">
        <v>805</v>
      </c>
      <c r="E242" s="2" t="s">
        <v>804</v>
      </c>
      <c r="F242" s="2" t="s">
        <v>2414</v>
      </c>
      <c r="G242" s="2" t="s">
        <v>2566</v>
      </c>
      <c r="H242" s="2" t="s">
        <v>2208</v>
      </c>
    </row>
    <row r="243" customFormat="false" ht="23.85" hidden="false" customHeight="false" outlineLevel="0" collapsed="false">
      <c r="A243" s="2" t="s">
        <v>681</v>
      </c>
      <c r="B243" s="2" t="s">
        <v>680</v>
      </c>
      <c r="C243" s="2" t="s">
        <v>2211</v>
      </c>
      <c r="D243" s="2" t="s">
        <v>805</v>
      </c>
      <c r="E243" s="2" t="s">
        <v>804</v>
      </c>
      <c r="F243" s="2" t="s">
        <v>2567</v>
      </c>
      <c r="G243" s="2" t="s">
        <v>2568</v>
      </c>
      <c r="H243" s="2" t="s">
        <v>2204</v>
      </c>
    </row>
    <row r="244" customFormat="false" ht="15" hidden="false" customHeight="false" outlineLevel="0" collapsed="false">
      <c r="A244" s="2" t="s">
        <v>700</v>
      </c>
      <c r="B244" s="2" t="s">
        <v>699</v>
      </c>
      <c r="C244" s="2" t="s">
        <v>2535</v>
      </c>
      <c r="D244" s="2" t="s">
        <v>681</v>
      </c>
      <c r="E244" s="2" t="s">
        <v>680</v>
      </c>
      <c r="F244" s="2" t="s">
        <v>2564</v>
      </c>
      <c r="G244" s="2" t="s">
        <v>2569</v>
      </c>
      <c r="H244" s="2" t="s">
        <v>2208</v>
      </c>
    </row>
    <row r="245" customFormat="false" ht="15" hidden="false" customHeight="false" outlineLevel="0" collapsed="false">
      <c r="A245" s="2" t="s">
        <v>766</v>
      </c>
      <c r="B245" s="2" t="s">
        <v>765</v>
      </c>
      <c r="C245" s="2" t="s">
        <v>2238</v>
      </c>
      <c r="D245" s="2" t="s">
        <v>694</v>
      </c>
      <c r="E245" s="2" t="s">
        <v>693</v>
      </c>
      <c r="F245" s="2" t="s">
        <v>2466</v>
      </c>
      <c r="G245" s="2" t="s">
        <v>2570</v>
      </c>
      <c r="H245" s="2" t="s">
        <v>2204</v>
      </c>
    </row>
    <row r="246" customFormat="false" ht="23.85" hidden="false" customHeight="false" outlineLevel="0" collapsed="false">
      <c r="A246" s="2" t="s">
        <v>652</v>
      </c>
      <c r="B246" s="2" t="s">
        <v>651</v>
      </c>
      <c r="C246" s="2" t="s">
        <v>2238</v>
      </c>
      <c r="D246" s="2" t="s">
        <v>700</v>
      </c>
      <c r="E246" s="2" t="s">
        <v>699</v>
      </c>
      <c r="F246" s="2" t="s">
        <v>2571</v>
      </c>
      <c r="G246" s="2" t="s">
        <v>2572</v>
      </c>
      <c r="H246" s="2" t="s">
        <v>2204</v>
      </c>
    </row>
    <row r="247" customFormat="false" ht="15" hidden="false" customHeight="false" outlineLevel="0" collapsed="false">
      <c r="A247" s="2" t="s">
        <v>694</v>
      </c>
      <c r="B247" s="2" t="s">
        <v>693</v>
      </c>
      <c r="C247" s="2" t="s">
        <v>2307</v>
      </c>
      <c r="D247" s="2" t="s">
        <v>688</v>
      </c>
      <c r="E247" s="2" t="s">
        <v>687</v>
      </c>
      <c r="F247" s="2" t="s">
        <v>2573</v>
      </c>
      <c r="G247" s="2" t="s">
        <v>2574</v>
      </c>
      <c r="H247" s="2" t="s">
        <v>2204</v>
      </c>
    </row>
    <row r="248" customFormat="false" ht="23.85" hidden="false" customHeight="false" outlineLevel="0" collapsed="false">
      <c r="A248" s="2" t="s">
        <v>805</v>
      </c>
      <c r="B248" s="2" t="s">
        <v>804</v>
      </c>
      <c r="C248" s="2" t="s">
        <v>2232</v>
      </c>
      <c r="D248" s="2" t="s">
        <v>790</v>
      </c>
      <c r="E248" s="2" t="s">
        <v>789</v>
      </c>
      <c r="F248" s="2" t="s">
        <v>2414</v>
      </c>
      <c r="G248" s="2" t="s">
        <v>2575</v>
      </c>
      <c r="H248" s="2" t="s">
        <v>2235</v>
      </c>
    </row>
    <row r="249" customFormat="false" ht="15" hidden="false" customHeight="false" outlineLevel="0" collapsed="false">
      <c r="A249" s="2" t="s">
        <v>761</v>
      </c>
      <c r="B249" s="2" t="s">
        <v>760</v>
      </c>
      <c r="C249" s="2" t="s">
        <v>2205</v>
      </c>
      <c r="D249" s="2" t="s">
        <v>694</v>
      </c>
      <c r="E249" s="2" t="s">
        <v>693</v>
      </c>
      <c r="F249" s="2" t="s">
        <v>2576</v>
      </c>
      <c r="G249" s="2" t="s">
        <v>2577</v>
      </c>
      <c r="H249" s="2" t="s">
        <v>2208</v>
      </c>
    </row>
    <row r="250" customFormat="false" ht="23.85" hidden="false" customHeight="false" outlineLevel="0" collapsed="false">
      <c r="A250" s="2" t="s">
        <v>761</v>
      </c>
      <c r="B250" s="2" t="s">
        <v>760</v>
      </c>
      <c r="C250" s="2" t="s">
        <v>2205</v>
      </c>
      <c r="D250" s="2" t="s">
        <v>766</v>
      </c>
      <c r="E250" s="2" t="s">
        <v>765</v>
      </c>
      <c r="F250" s="2" t="s">
        <v>2578</v>
      </c>
      <c r="G250" s="2" t="s">
        <v>2579</v>
      </c>
      <c r="H250" s="2" t="s">
        <v>2208</v>
      </c>
    </row>
    <row r="251" customFormat="false" ht="23.85" hidden="false" customHeight="false" outlineLevel="0" collapsed="false">
      <c r="A251" s="2" t="s">
        <v>755</v>
      </c>
      <c r="B251" s="2" t="s">
        <v>754</v>
      </c>
      <c r="C251" s="2" t="s">
        <v>2205</v>
      </c>
      <c r="D251" s="2" t="s">
        <v>761</v>
      </c>
      <c r="E251" s="2" t="s">
        <v>760</v>
      </c>
      <c r="F251" s="2" t="s">
        <v>2576</v>
      </c>
      <c r="G251" s="2" t="s">
        <v>2580</v>
      </c>
      <c r="H251" s="2" t="s">
        <v>2208</v>
      </c>
    </row>
    <row r="252" customFormat="false" ht="23.85" hidden="false" customHeight="false" outlineLevel="0" collapsed="false">
      <c r="A252" s="2" t="s">
        <v>755</v>
      </c>
      <c r="B252" s="2" t="s">
        <v>754</v>
      </c>
      <c r="C252" s="2" t="s">
        <v>2205</v>
      </c>
      <c r="D252" s="2" t="s">
        <v>766</v>
      </c>
      <c r="E252" s="2" t="s">
        <v>765</v>
      </c>
      <c r="F252" s="2" t="s">
        <v>2581</v>
      </c>
      <c r="G252" s="2" t="s">
        <v>2582</v>
      </c>
      <c r="H252" s="2" t="s">
        <v>2208</v>
      </c>
    </row>
    <row r="253" customFormat="false" ht="23.85" hidden="false" customHeight="false" outlineLevel="0" collapsed="false">
      <c r="A253" s="2" t="s">
        <v>711</v>
      </c>
      <c r="B253" s="2" t="s">
        <v>710</v>
      </c>
      <c r="C253" s="2" t="s">
        <v>2489</v>
      </c>
      <c r="D253" s="2" t="s">
        <v>766</v>
      </c>
      <c r="E253" s="2" t="s">
        <v>765</v>
      </c>
      <c r="F253" s="2" t="s">
        <v>2583</v>
      </c>
      <c r="G253" s="2" t="s">
        <v>2584</v>
      </c>
      <c r="H253" s="2" t="s">
        <v>2208</v>
      </c>
    </row>
    <row r="254" customFormat="false" ht="23.85" hidden="false" customHeight="false" outlineLevel="0" collapsed="false">
      <c r="A254" s="2" t="s">
        <v>711</v>
      </c>
      <c r="B254" s="2" t="s">
        <v>710</v>
      </c>
      <c r="C254" s="2" t="s">
        <v>2489</v>
      </c>
      <c r="D254" s="2" t="s">
        <v>694</v>
      </c>
      <c r="E254" s="2" t="s">
        <v>693</v>
      </c>
      <c r="F254" s="2" t="s">
        <v>2443</v>
      </c>
      <c r="G254" s="2" t="s">
        <v>2585</v>
      </c>
      <c r="H254" s="2" t="s">
        <v>2208</v>
      </c>
    </row>
    <row r="255" customFormat="false" ht="23.85" hidden="false" customHeight="false" outlineLevel="0" collapsed="false">
      <c r="A255" s="2" t="s">
        <v>711</v>
      </c>
      <c r="B255" s="2" t="s">
        <v>710</v>
      </c>
      <c r="C255" s="2" t="s">
        <v>2489</v>
      </c>
      <c r="D255" s="2" t="s">
        <v>733</v>
      </c>
      <c r="E255" s="2" t="s">
        <v>732</v>
      </c>
      <c r="F255" s="2" t="s">
        <v>2586</v>
      </c>
      <c r="G255" s="2" t="s">
        <v>2587</v>
      </c>
      <c r="H255" s="2" t="s">
        <v>2208</v>
      </c>
    </row>
    <row r="256" customFormat="false" ht="23.85" hidden="false" customHeight="false" outlineLevel="0" collapsed="false">
      <c r="A256" s="2" t="s">
        <v>711</v>
      </c>
      <c r="B256" s="2" t="s">
        <v>710</v>
      </c>
      <c r="C256" s="2" t="s">
        <v>2489</v>
      </c>
      <c r="D256" s="2" t="s">
        <v>717</v>
      </c>
      <c r="E256" s="2" t="s">
        <v>716</v>
      </c>
      <c r="F256" s="2" t="s">
        <v>2343</v>
      </c>
      <c r="G256" s="2" t="s">
        <v>2588</v>
      </c>
      <c r="H256" s="2" t="s">
        <v>2208</v>
      </c>
    </row>
    <row r="257" customFormat="false" ht="23.85" hidden="false" customHeight="false" outlineLevel="0" collapsed="false">
      <c r="A257" s="2" t="s">
        <v>711</v>
      </c>
      <c r="B257" s="2" t="s">
        <v>710</v>
      </c>
      <c r="C257" s="2" t="s">
        <v>2307</v>
      </c>
      <c r="D257" s="2" t="s">
        <v>706</v>
      </c>
      <c r="E257" s="2" t="s">
        <v>705</v>
      </c>
      <c r="F257" s="2" t="s">
        <v>2268</v>
      </c>
      <c r="G257" s="2" t="s">
        <v>2589</v>
      </c>
      <c r="H257" s="2" t="s">
        <v>2204</v>
      </c>
    </row>
    <row r="258" customFormat="false" ht="23.85" hidden="false" customHeight="false" outlineLevel="0" collapsed="false">
      <c r="A258" s="2" t="s">
        <v>706</v>
      </c>
      <c r="B258" s="2" t="s">
        <v>705</v>
      </c>
      <c r="C258" s="2" t="s">
        <v>2489</v>
      </c>
      <c r="D258" s="2" t="s">
        <v>772</v>
      </c>
      <c r="E258" s="2" t="s">
        <v>771</v>
      </c>
      <c r="F258" s="2" t="s">
        <v>2321</v>
      </c>
      <c r="G258" s="2" t="s">
        <v>2590</v>
      </c>
      <c r="H258" s="2" t="s">
        <v>2208</v>
      </c>
    </row>
    <row r="259" customFormat="false" ht="23.85" hidden="false" customHeight="false" outlineLevel="0" collapsed="false">
      <c r="A259" s="2" t="s">
        <v>652</v>
      </c>
      <c r="B259" s="2" t="s">
        <v>651</v>
      </c>
      <c r="C259" s="2" t="s">
        <v>2489</v>
      </c>
      <c r="D259" s="2" t="s">
        <v>766</v>
      </c>
      <c r="E259" s="2" t="s">
        <v>765</v>
      </c>
      <c r="F259" s="2" t="s">
        <v>2583</v>
      </c>
      <c r="G259" s="2" t="s">
        <v>2591</v>
      </c>
      <c r="H259" s="2" t="s">
        <v>2208</v>
      </c>
    </row>
    <row r="260" customFormat="false" ht="15" hidden="false" customHeight="false" outlineLevel="0" collapsed="false">
      <c r="A260" s="2" t="s">
        <v>646</v>
      </c>
      <c r="B260" s="2" t="s">
        <v>645</v>
      </c>
      <c r="C260" s="2" t="s">
        <v>2489</v>
      </c>
      <c r="D260" s="2" t="s">
        <v>766</v>
      </c>
      <c r="E260" s="2" t="s">
        <v>765</v>
      </c>
      <c r="F260" s="2" t="s">
        <v>2321</v>
      </c>
      <c r="G260" s="2" t="s">
        <v>2592</v>
      </c>
      <c r="H260" s="2" t="s">
        <v>2208</v>
      </c>
    </row>
    <row r="261" customFormat="false" ht="23.85" hidden="false" customHeight="false" outlineLevel="0" collapsed="false">
      <c r="A261" s="2" t="s">
        <v>652</v>
      </c>
      <c r="B261" s="2" t="s">
        <v>651</v>
      </c>
      <c r="C261" s="2" t="s">
        <v>2238</v>
      </c>
      <c r="D261" s="2" t="s">
        <v>748</v>
      </c>
      <c r="E261" s="2" t="s">
        <v>747</v>
      </c>
      <c r="F261" s="2" t="s">
        <v>2593</v>
      </c>
      <c r="G261" s="2" t="s">
        <v>2594</v>
      </c>
      <c r="H261" s="2" t="s">
        <v>2204</v>
      </c>
    </row>
    <row r="262" customFormat="false" ht="23.85" hidden="false" customHeight="false" outlineLevel="0" collapsed="false">
      <c r="A262" s="2" t="s">
        <v>652</v>
      </c>
      <c r="B262" s="2" t="s">
        <v>651</v>
      </c>
      <c r="C262" s="2" t="s">
        <v>2238</v>
      </c>
      <c r="D262" s="2" t="s">
        <v>777</v>
      </c>
      <c r="E262" s="2" t="s">
        <v>776</v>
      </c>
      <c r="F262" s="2" t="s">
        <v>2595</v>
      </c>
      <c r="G262" s="2" t="s">
        <v>2596</v>
      </c>
      <c r="H262" s="2" t="s">
        <v>2204</v>
      </c>
    </row>
    <row r="263" customFormat="false" ht="15" hidden="false" customHeight="false" outlineLevel="0" collapsed="false">
      <c r="A263" s="2" t="s">
        <v>761</v>
      </c>
      <c r="B263" s="2" t="s">
        <v>760</v>
      </c>
      <c r="C263" s="2" t="s">
        <v>2214</v>
      </c>
      <c r="D263" s="2" t="s">
        <v>1882</v>
      </c>
      <c r="E263" s="2" t="s">
        <v>1881</v>
      </c>
      <c r="F263" s="2" t="s">
        <v>2349</v>
      </c>
      <c r="G263" s="2" t="s">
        <v>2597</v>
      </c>
      <c r="H263" s="2" t="s">
        <v>2217</v>
      </c>
    </row>
    <row r="264" customFormat="false" ht="23.85" hidden="false" customHeight="false" outlineLevel="0" collapsed="false">
      <c r="A264" s="2" t="s">
        <v>280</v>
      </c>
      <c r="B264" s="2" t="s">
        <v>279</v>
      </c>
      <c r="C264" s="2" t="s">
        <v>2214</v>
      </c>
      <c r="D264" s="2" t="s">
        <v>700</v>
      </c>
      <c r="E264" s="2" t="s">
        <v>699</v>
      </c>
      <c r="F264" s="2" t="s">
        <v>2598</v>
      </c>
      <c r="G264" s="2" t="s">
        <v>2599</v>
      </c>
      <c r="H264" s="2" t="s">
        <v>2217</v>
      </c>
    </row>
    <row r="265" customFormat="false" ht="23.85" hidden="false" customHeight="false" outlineLevel="0" collapsed="false">
      <c r="A265" s="2" t="s">
        <v>618</v>
      </c>
      <c r="B265" s="2" t="s">
        <v>617</v>
      </c>
      <c r="C265" s="2" t="s">
        <v>2214</v>
      </c>
      <c r="D265" s="2" t="s">
        <v>634</v>
      </c>
      <c r="E265" s="2" t="s">
        <v>633</v>
      </c>
      <c r="F265" s="2" t="s">
        <v>2600</v>
      </c>
      <c r="G265" s="2" t="s">
        <v>2601</v>
      </c>
      <c r="H265" s="2" t="s">
        <v>2217</v>
      </c>
    </row>
    <row r="266" customFormat="false" ht="15" hidden="false" customHeight="false" outlineLevel="0" collapsed="false">
      <c r="A266" s="2" t="s">
        <v>1496</v>
      </c>
      <c r="B266" s="2" t="s">
        <v>1495</v>
      </c>
      <c r="C266" s="2" t="s">
        <v>2289</v>
      </c>
      <c r="D266" s="2" t="s">
        <v>694</v>
      </c>
      <c r="E266" s="2" t="s">
        <v>693</v>
      </c>
      <c r="F266" s="2" t="s">
        <v>2602</v>
      </c>
      <c r="G266" s="2" t="s">
        <v>2603</v>
      </c>
      <c r="H266" s="2" t="s">
        <v>2208</v>
      </c>
    </row>
    <row r="267" customFormat="false" ht="23.85" hidden="false" customHeight="false" outlineLevel="0" collapsed="false">
      <c r="A267" s="2" t="s">
        <v>1496</v>
      </c>
      <c r="B267" s="2" t="s">
        <v>1495</v>
      </c>
      <c r="C267" s="2" t="s">
        <v>2238</v>
      </c>
      <c r="D267" s="2" t="s">
        <v>790</v>
      </c>
      <c r="E267" s="2" t="s">
        <v>789</v>
      </c>
      <c r="F267" s="2" t="s">
        <v>2604</v>
      </c>
      <c r="G267" s="2" t="s">
        <v>2605</v>
      </c>
      <c r="H267" s="2" t="s">
        <v>2204</v>
      </c>
    </row>
    <row r="268" customFormat="false" ht="23.85" hidden="false" customHeight="false" outlineLevel="0" collapsed="false">
      <c r="A268" s="2" t="s">
        <v>1496</v>
      </c>
      <c r="B268" s="2" t="s">
        <v>1495</v>
      </c>
      <c r="C268" s="2" t="s">
        <v>2238</v>
      </c>
      <c r="D268" s="2" t="s">
        <v>783</v>
      </c>
      <c r="E268" s="2" t="s">
        <v>782</v>
      </c>
      <c r="F268" s="2" t="s">
        <v>2606</v>
      </c>
      <c r="G268" s="2" t="s">
        <v>2607</v>
      </c>
      <c r="H268" s="2" t="s">
        <v>2204</v>
      </c>
    </row>
    <row r="269" customFormat="false" ht="23.85" hidden="false" customHeight="false" outlineLevel="0" collapsed="false">
      <c r="A269" s="2" t="s">
        <v>1489</v>
      </c>
      <c r="B269" s="2" t="s">
        <v>1488</v>
      </c>
      <c r="C269" s="2" t="s">
        <v>2289</v>
      </c>
      <c r="D269" s="2" t="s">
        <v>640</v>
      </c>
      <c r="E269" s="2" t="s">
        <v>639</v>
      </c>
      <c r="F269" s="2" t="s">
        <v>2407</v>
      </c>
      <c r="G269" s="2" t="s">
        <v>2608</v>
      </c>
      <c r="H269" s="2" t="s">
        <v>2208</v>
      </c>
    </row>
    <row r="270" customFormat="false" ht="15" hidden="false" customHeight="false" outlineLevel="0" collapsed="false">
      <c r="A270" s="2" t="s">
        <v>675</v>
      </c>
      <c r="B270" s="2" t="s">
        <v>674</v>
      </c>
      <c r="C270" s="2" t="s">
        <v>2218</v>
      </c>
      <c r="D270" s="2" t="s">
        <v>694</v>
      </c>
      <c r="E270" s="2" t="s">
        <v>693</v>
      </c>
      <c r="F270" s="2" t="s">
        <v>2602</v>
      </c>
      <c r="G270" s="2" t="s">
        <v>2609</v>
      </c>
      <c r="H270" s="2" t="s">
        <v>2208</v>
      </c>
    </row>
    <row r="271" customFormat="false" ht="15" hidden="false" customHeight="false" outlineLevel="0" collapsed="false">
      <c r="A271" s="2" t="s">
        <v>717</v>
      </c>
      <c r="B271" s="2" t="s">
        <v>716</v>
      </c>
      <c r="C271" s="2" t="s">
        <v>2218</v>
      </c>
      <c r="D271" s="2" t="s">
        <v>675</v>
      </c>
      <c r="E271" s="2" t="s">
        <v>674</v>
      </c>
      <c r="F271" s="2" t="s">
        <v>2343</v>
      </c>
      <c r="G271" s="2" t="s">
        <v>2610</v>
      </c>
      <c r="H271" s="2" t="s">
        <v>2208</v>
      </c>
    </row>
    <row r="272" customFormat="false" ht="15" hidden="false" customHeight="false" outlineLevel="0" collapsed="false">
      <c r="A272" s="2" t="s">
        <v>811</v>
      </c>
      <c r="B272" s="2" t="s">
        <v>810</v>
      </c>
      <c r="C272" s="2" t="s">
        <v>2218</v>
      </c>
      <c r="D272" s="2" t="s">
        <v>694</v>
      </c>
      <c r="E272" s="2" t="s">
        <v>693</v>
      </c>
      <c r="F272" s="2" t="s">
        <v>2414</v>
      </c>
      <c r="G272" s="2" t="s">
        <v>2611</v>
      </c>
      <c r="H272" s="2" t="s">
        <v>2208</v>
      </c>
    </row>
    <row r="273" customFormat="false" ht="15" hidden="false" customHeight="false" outlineLevel="0" collapsed="false">
      <c r="A273" s="2" t="s">
        <v>820</v>
      </c>
      <c r="B273" s="2" t="s">
        <v>819</v>
      </c>
      <c r="C273" s="2" t="s">
        <v>2218</v>
      </c>
      <c r="D273" s="2" t="s">
        <v>150</v>
      </c>
      <c r="E273" s="2" t="s">
        <v>149</v>
      </c>
      <c r="F273" s="2" t="s">
        <v>2414</v>
      </c>
      <c r="G273" s="2" t="s">
        <v>2612</v>
      </c>
      <c r="H273" s="2" t="s">
        <v>2208</v>
      </c>
    </row>
    <row r="274" customFormat="false" ht="15" hidden="false" customHeight="false" outlineLevel="0" collapsed="false">
      <c r="A274" s="2" t="s">
        <v>823</v>
      </c>
      <c r="B274" s="2" t="s">
        <v>822</v>
      </c>
      <c r="C274" s="2" t="s">
        <v>2218</v>
      </c>
      <c r="D274" s="2" t="s">
        <v>150</v>
      </c>
      <c r="E274" s="2" t="s">
        <v>149</v>
      </c>
      <c r="F274" s="2" t="s">
        <v>2414</v>
      </c>
      <c r="G274" s="2" t="s">
        <v>2613</v>
      </c>
      <c r="H274" s="2" t="s">
        <v>2208</v>
      </c>
    </row>
    <row r="275" customFormat="false" ht="15" hidden="false" customHeight="false" outlineLevel="0" collapsed="false">
      <c r="A275" s="2" t="s">
        <v>823</v>
      </c>
      <c r="B275" s="2" t="s">
        <v>822</v>
      </c>
      <c r="C275" s="2" t="s">
        <v>2218</v>
      </c>
      <c r="D275" s="2" t="s">
        <v>93</v>
      </c>
      <c r="E275" s="2" t="s">
        <v>92</v>
      </c>
      <c r="F275" s="2" t="s">
        <v>2414</v>
      </c>
      <c r="G275" s="2" t="s">
        <v>2614</v>
      </c>
      <c r="H275" s="2" t="s">
        <v>2208</v>
      </c>
    </row>
    <row r="276" customFormat="false" ht="15" hidden="false" customHeight="false" outlineLevel="0" collapsed="false">
      <c r="A276" s="2" t="s">
        <v>827</v>
      </c>
      <c r="B276" s="2" t="s">
        <v>826</v>
      </c>
      <c r="C276" s="2" t="s">
        <v>2218</v>
      </c>
      <c r="D276" s="2" t="s">
        <v>144</v>
      </c>
      <c r="E276" s="2" t="s">
        <v>143</v>
      </c>
      <c r="F276" s="2" t="s">
        <v>2414</v>
      </c>
      <c r="G276" s="2" t="s">
        <v>2615</v>
      </c>
      <c r="H276" s="2" t="s">
        <v>2208</v>
      </c>
    </row>
    <row r="277" customFormat="false" ht="15" hidden="false" customHeight="false" outlineLevel="0" collapsed="false">
      <c r="A277" s="2" t="s">
        <v>827</v>
      </c>
      <c r="B277" s="2" t="s">
        <v>826</v>
      </c>
      <c r="C277" s="2" t="s">
        <v>2218</v>
      </c>
      <c r="D277" s="2" t="s">
        <v>150</v>
      </c>
      <c r="E277" s="2" t="s">
        <v>149</v>
      </c>
      <c r="F277" s="2" t="s">
        <v>2414</v>
      </c>
      <c r="G277" s="2" t="s">
        <v>2616</v>
      </c>
      <c r="H277" s="2" t="s">
        <v>2208</v>
      </c>
    </row>
    <row r="278" customFormat="false" ht="15" hidden="false" customHeight="false" outlineLevel="0" collapsed="false">
      <c r="A278" s="2" t="s">
        <v>836</v>
      </c>
      <c r="B278" s="2" t="s">
        <v>835</v>
      </c>
      <c r="C278" s="2" t="s">
        <v>2218</v>
      </c>
      <c r="D278" s="2" t="s">
        <v>156</v>
      </c>
      <c r="E278" s="2" t="s">
        <v>155</v>
      </c>
      <c r="F278" s="2" t="s">
        <v>2414</v>
      </c>
      <c r="G278" s="2" t="s">
        <v>2617</v>
      </c>
      <c r="H278" s="2" t="s">
        <v>2208</v>
      </c>
    </row>
    <row r="279" customFormat="false" ht="15" hidden="false" customHeight="false" outlineLevel="0" collapsed="false">
      <c r="A279" s="2" t="s">
        <v>836</v>
      </c>
      <c r="B279" s="2" t="s">
        <v>835</v>
      </c>
      <c r="C279" s="2" t="s">
        <v>2218</v>
      </c>
      <c r="D279" s="2" t="s">
        <v>144</v>
      </c>
      <c r="E279" s="2" t="s">
        <v>143</v>
      </c>
      <c r="F279" s="2" t="s">
        <v>2414</v>
      </c>
      <c r="G279" s="2" t="s">
        <v>2618</v>
      </c>
      <c r="H279" s="2" t="s">
        <v>2208</v>
      </c>
    </row>
    <row r="280" customFormat="false" ht="15" hidden="false" customHeight="false" outlineLevel="0" collapsed="false">
      <c r="A280" s="2" t="s">
        <v>801</v>
      </c>
      <c r="B280" s="2" t="s">
        <v>800</v>
      </c>
      <c r="C280" s="2" t="s">
        <v>2218</v>
      </c>
      <c r="D280" s="2" t="s">
        <v>156</v>
      </c>
      <c r="E280" s="2" t="s">
        <v>155</v>
      </c>
      <c r="F280" s="2" t="s">
        <v>2414</v>
      </c>
      <c r="G280" s="2" t="s">
        <v>2619</v>
      </c>
      <c r="H280" s="2" t="s">
        <v>2208</v>
      </c>
    </row>
    <row r="281" customFormat="false" ht="15" hidden="false" customHeight="false" outlineLevel="0" collapsed="false">
      <c r="A281" s="2" t="s">
        <v>840</v>
      </c>
      <c r="B281" s="2" t="s">
        <v>839</v>
      </c>
      <c r="C281" s="2" t="s">
        <v>2218</v>
      </c>
      <c r="D281" s="2" t="s">
        <v>156</v>
      </c>
      <c r="E281" s="2" t="s">
        <v>155</v>
      </c>
      <c r="F281" s="2" t="s">
        <v>2602</v>
      </c>
      <c r="G281" s="2" t="s">
        <v>2620</v>
      </c>
      <c r="H281" s="2" t="s">
        <v>2208</v>
      </c>
    </row>
    <row r="282" customFormat="false" ht="15" hidden="false" customHeight="false" outlineLevel="0" collapsed="false">
      <c r="A282" s="2" t="s">
        <v>840</v>
      </c>
      <c r="B282" s="2" t="s">
        <v>839</v>
      </c>
      <c r="C282" s="2" t="s">
        <v>2218</v>
      </c>
      <c r="D282" s="2" t="s">
        <v>537</v>
      </c>
      <c r="E282" s="2" t="s">
        <v>536</v>
      </c>
      <c r="F282" s="2" t="s">
        <v>2602</v>
      </c>
      <c r="G282" s="2" t="s">
        <v>2621</v>
      </c>
      <c r="H282" s="2" t="s">
        <v>2208</v>
      </c>
    </row>
    <row r="283" customFormat="false" ht="15" hidden="false" customHeight="false" outlineLevel="0" collapsed="false">
      <c r="A283" s="2" t="s">
        <v>815</v>
      </c>
      <c r="B283" s="2" t="s">
        <v>814</v>
      </c>
      <c r="C283" s="2" t="s">
        <v>2218</v>
      </c>
      <c r="D283" s="2" t="s">
        <v>86</v>
      </c>
      <c r="E283" s="2" t="s">
        <v>85</v>
      </c>
      <c r="F283" s="2" t="s">
        <v>2622</v>
      </c>
      <c r="G283" s="2" t="s">
        <v>2623</v>
      </c>
      <c r="H283" s="2" t="s">
        <v>2208</v>
      </c>
    </row>
    <row r="284" customFormat="false" ht="15" hidden="false" customHeight="false" outlineLevel="0" collapsed="false">
      <c r="A284" s="2" t="s">
        <v>844</v>
      </c>
      <c r="B284" s="2" t="s">
        <v>843</v>
      </c>
      <c r="C284" s="2" t="s">
        <v>2218</v>
      </c>
      <c r="D284" s="2" t="s">
        <v>102</v>
      </c>
      <c r="E284" s="2" t="s">
        <v>101</v>
      </c>
      <c r="F284" s="2" t="s">
        <v>2622</v>
      </c>
      <c r="G284" s="2" t="s">
        <v>2624</v>
      </c>
      <c r="H284" s="2" t="s">
        <v>2208</v>
      </c>
    </row>
    <row r="285" customFormat="false" ht="15" hidden="false" customHeight="false" outlineLevel="0" collapsed="false">
      <c r="A285" s="2" t="s">
        <v>848</v>
      </c>
      <c r="B285" s="2" t="s">
        <v>847</v>
      </c>
      <c r="C285" s="2" t="s">
        <v>2218</v>
      </c>
      <c r="D285" s="2" t="s">
        <v>97</v>
      </c>
      <c r="E285" s="2" t="s">
        <v>96</v>
      </c>
      <c r="F285" s="2" t="s">
        <v>2622</v>
      </c>
      <c r="G285" s="2" t="s">
        <v>2625</v>
      </c>
      <c r="H285" s="2" t="s">
        <v>2208</v>
      </c>
    </row>
    <row r="286" customFormat="false" ht="15" hidden="false" customHeight="false" outlineLevel="0" collapsed="false">
      <c r="A286" s="2" t="s">
        <v>848</v>
      </c>
      <c r="B286" s="2" t="s">
        <v>847</v>
      </c>
      <c r="C286" s="2" t="s">
        <v>2218</v>
      </c>
      <c r="D286" s="2" t="s">
        <v>102</v>
      </c>
      <c r="E286" s="2" t="s">
        <v>101</v>
      </c>
      <c r="F286" s="2" t="s">
        <v>2622</v>
      </c>
      <c r="G286" s="2" t="s">
        <v>2626</v>
      </c>
      <c r="H286" s="2" t="s">
        <v>2208</v>
      </c>
    </row>
    <row r="287" customFormat="false" ht="15" hidden="false" customHeight="false" outlineLevel="0" collapsed="false">
      <c r="A287" s="2" t="s">
        <v>852</v>
      </c>
      <c r="B287" s="2" t="s">
        <v>851</v>
      </c>
      <c r="C287" s="2" t="s">
        <v>2218</v>
      </c>
      <c r="D287" s="2" t="s">
        <v>119</v>
      </c>
      <c r="E287" s="2" t="s">
        <v>118</v>
      </c>
      <c r="F287" s="2" t="s">
        <v>2451</v>
      </c>
      <c r="G287" s="2" t="s">
        <v>2627</v>
      </c>
      <c r="H287" s="2" t="s">
        <v>2208</v>
      </c>
    </row>
    <row r="288" customFormat="false" ht="15" hidden="false" customHeight="false" outlineLevel="0" collapsed="false">
      <c r="A288" s="2" t="s">
        <v>852</v>
      </c>
      <c r="B288" s="2" t="s">
        <v>851</v>
      </c>
      <c r="C288" s="2" t="s">
        <v>2218</v>
      </c>
      <c r="D288" s="2" t="s">
        <v>97</v>
      </c>
      <c r="E288" s="2" t="s">
        <v>96</v>
      </c>
      <c r="F288" s="2" t="s">
        <v>2451</v>
      </c>
      <c r="G288" s="2" t="s">
        <v>2628</v>
      </c>
      <c r="H288" s="2" t="s">
        <v>2208</v>
      </c>
    </row>
    <row r="289" customFormat="false" ht="15" hidden="false" customHeight="false" outlineLevel="0" collapsed="false">
      <c r="A289" s="2" t="s">
        <v>857</v>
      </c>
      <c r="B289" s="2" t="s">
        <v>856</v>
      </c>
      <c r="C289" s="2" t="s">
        <v>2218</v>
      </c>
      <c r="D289" s="2" t="s">
        <v>107</v>
      </c>
      <c r="E289" s="2" t="s">
        <v>106</v>
      </c>
      <c r="F289" s="2" t="s">
        <v>2451</v>
      </c>
      <c r="G289" s="2" t="s">
        <v>2629</v>
      </c>
      <c r="H289" s="2" t="s">
        <v>2208</v>
      </c>
    </row>
    <row r="290" customFormat="false" ht="15" hidden="false" customHeight="false" outlineLevel="0" collapsed="false">
      <c r="A290" s="2" t="s">
        <v>796</v>
      </c>
      <c r="B290" s="2" t="s">
        <v>795</v>
      </c>
      <c r="C290" s="2" t="s">
        <v>2218</v>
      </c>
      <c r="D290" s="2" t="s">
        <v>107</v>
      </c>
      <c r="E290" s="2" t="s">
        <v>106</v>
      </c>
      <c r="F290" s="2" t="s">
        <v>2451</v>
      </c>
      <c r="G290" s="2" t="s">
        <v>2630</v>
      </c>
      <c r="H290" s="2" t="s">
        <v>2208</v>
      </c>
    </row>
    <row r="291" customFormat="false" ht="15" hidden="false" customHeight="false" outlineLevel="0" collapsed="false">
      <c r="A291" s="2" t="s">
        <v>796</v>
      </c>
      <c r="B291" s="2" t="s">
        <v>795</v>
      </c>
      <c r="C291" s="2" t="s">
        <v>2218</v>
      </c>
      <c r="D291" s="2" t="s">
        <v>1292</v>
      </c>
      <c r="E291" s="2" t="s">
        <v>1291</v>
      </c>
      <c r="F291" s="2" t="s">
        <v>2451</v>
      </c>
      <c r="G291" s="2" t="s">
        <v>2631</v>
      </c>
      <c r="H291" s="2" t="s">
        <v>2208</v>
      </c>
    </row>
    <row r="292" customFormat="false" ht="15" hidden="false" customHeight="false" outlineLevel="0" collapsed="false">
      <c r="A292" s="2" t="s">
        <v>832</v>
      </c>
      <c r="B292" s="2" t="s">
        <v>831</v>
      </c>
      <c r="C292" s="2" t="s">
        <v>2218</v>
      </c>
      <c r="D292" s="2" t="s">
        <v>114</v>
      </c>
      <c r="E292" s="2" t="s">
        <v>113</v>
      </c>
      <c r="F292" s="2" t="s">
        <v>2451</v>
      </c>
      <c r="G292" s="2" t="s">
        <v>2632</v>
      </c>
      <c r="H292" s="2" t="s">
        <v>2208</v>
      </c>
    </row>
    <row r="293" customFormat="false" ht="15" hidden="false" customHeight="false" outlineLevel="0" collapsed="false">
      <c r="A293" s="2" t="s">
        <v>832</v>
      </c>
      <c r="B293" s="2" t="s">
        <v>831</v>
      </c>
      <c r="C293" s="2" t="s">
        <v>2218</v>
      </c>
      <c r="D293" s="2" t="s">
        <v>107</v>
      </c>
      <c r="E293" s="2" t="s">
        <v>106</v>
      </c>
      <c r="F293" s="2" t="s">
        <v>2451</v>
      </c>
      <c r="G293" s="2" t="s">
        <v>2633</v>
      </c>
      <c r="H293" s="2" t="s">
        <v>2208</v>
      </c>
    </row>
    <row r="294" customFormat="false" ht="23.85" hidden="false" customHeight="false" outlineLevel="0" collapsed="false">
      <c r="A294" s="2" t="s">
        <v>722</v>
      </c>
      <c r="B294" s="2" t="s">
        <v>721</v>
      </c>
      <c r="C294" s="2" t="s">
        <v>2218</v>
      </c>
      <c r="D294" s="2" t="s">
        <v>114</v>
      </c>
      <c r="E294" s="2" t="s">
        <v>113</v>
      </c>
      <c r="F294" s="2" t="s">
        <v>2451</v>
      </c>
      <c r="G294" s="2" t="s">
        <v>2634</v>
      </c>
      <c r="H294" s="2" t="s">
        <v>2208</v>
      </c>
    </row>
    <row r="295" customFormat="false" ht="23.85" hidden="false" customHeight="false" outlineLevel="0" collapsed="false">
      <c r="A295" s="2" t="s">
        <v>722</v>
      </c>
      <c r="B295" s="2" t="s">
        <v>721</v>
      </c>
      <c r="C295" s="2" t="s">
        <v>2218</v>
      </c>
      <c r="D295" s="2" t="s">
        <v>694</v>
      </c>
      <c r="E295" s="2" t="s">
        <v>693</v>
      </c>
      <c r="F295" s="2" t="s">
        <v>2451</v>
      </c>
      <c r="G295" s="2" t="s">
        <v>2635</v>
      </c>
      <c r="H295" s="2" t="s">
        <v>2208</v>
      </c>
    </row>
    <row r="296" customFormat="false" ht="23.85" hidden="false" customHeight="false" outlineLevel="0" collapsed="false">
      <c r="A296" s="2" t="s">
        <v>783</v>
      </c>
      <c r="B296" s="2" t="s">
        <v>782</v>
      </c>
      <c r="C296" s="2" t="s">
        <v>2218</v>
      </c>
      <c r="D296" s="2" t="s">
        <v>827</v>
      </c>
      <c r="E296" s="2" t="s">
        <v>826</v>
      </c>
      <c r="F296" s="2" t="s">
        <v>2636</v>
      </c>
      <c r="G296" s="2" t="s">
        <v>2637</v>
      </c>
      <c r="H296" s="2" t="s">
        <v>2208</v>
      </c>
    </row>
    <row r="297" customFormat="false" ht="15" hidden="false" customHeight="false" outlineLevel="0" collapsed="false">
      <c r="A297" s="2" t="s">
        <v>733</v>
      </c>
      <c r="B297" s="2" t="s">
        <v>732</v>
      </c>
      <c r="C297" s="2" t="s">
        <v>2218</v>
      </c>
      <c r="D297" s="2" t="s">
        <v>107</v>
      </c>
      <c r="E297" s="2" t="s">
        <v>106</v>
      </c>
      <c r="F297" s="2" t="s">
        <v>2586</v>
      </c>
      <c r="G297" s="2" t="s">
        <v>2638</v>
      </c>
      <c r="H297" s="2" t="s">
        <v>2208</v>
      </c>
    </row>
    <row r="298" customFormat="false" ht="15" hidden="false" customHeight="false" outlineLevel="0" collapsed="false">
      <c r="A298" s="2" t="s">
        <v>733</v>
      </c>
      <c r="B298" s="2" t="s">
        <v>732</v>
      </c>
      <c r="C298" s="2" t="s">
        <v>2218</v>
      </c>
      <c r="D298" s="2" t="s">
        <v>694</v>
      </c>
      <c r="E298" s="2" t="s">
        <v>693</v>
      </c>
      <c r="F298" s="2" t="s">
        <v>2586</v>
      </c>
      <c r="G298" s="2" t="s">
        <v>2639</v>
      </c>
      <c r="H298" s="2" t="s">
        <v>2208</v>
      </c>
    </row>
    <row r="299" customFormat="false" ht="15" hidden="false" customHeight="false" outlineLevel="0" collapsed="false">
      <c r="A299" s="2" t="s">
        <v>743</v>
      </c>
      <c r="B299" s="2" t="s">
        <v>742</v>
      </c>
      <c r="C299" s="2" t="s">
        <v>2535</v>
      </c>
      <c r="D299" s="2" t="s">
        <v>1292</v>
      </c>
      <c r="E299" s="2" t="s">
        <v>1291</v>
      </c>
      <c r="F299" s="2" t="s">
        <v>2640</v>
      </c>
      <c r="G299" s="2" t="s">
        <v>2641</v>
      </c>
      <c r="H299" s="2" t="s">
        <v>2208</v>
      </c>
    </row>
    <row r="300" customFormat="false" ht="15" hidden="false" customHeight="false" outlineLevel="0" collapsed="false">
      <c r="A300" s="2" t="s">
        <v>743</v>
      </c>
      <c r="B300" s="2" t="s">
        <v>742</v>
      </c>
      <c r="C300" s="2" t="s">
        <v>2218</v>
      </c>
      <c r="D300" s="2" t="s">
        <v>1154</v>
      </c>
      <c r="E300" s="2" t="s">
        <v>1153</v>
      </c>
      <c r="F300" s="2" t="s">
        <v>2640</v>
      </c>
      <c r="G300" s="2" t="s">
        <v>2642</v>
      </c>
      <c r="H300" s="2" t="s">
        <v>2208</v>
      </c>
    </row>
    <row r="301" customFormat="false" ht="15" hidden="false" customHeight="false" outlineLevel="0" collapsed="false">
      <c r="A301" s="2" t="s">
        <v>743</v>
      </c>
      <c r="B301" s="2" t="s">
        <v>742</v>
      </c>
      <c r="C301" s="2" t="s">
        <v>2218</v>
      </c>
      <c r="D301" s="2" t="s">
        <v>1190</v>
      </c>
      <c r="E301" s="2" t="s">
        <v>1189</v>
      </c>
      <c r="F301" s="2" t="s">
        <v>2640</v>
      </c>
      <c r="G301" s="2" t="s">
        <v>2643</v>
      </c>
      <c r="H301" s="2" t="s">
        <v>2208</v>
      </c>
    </row>
    <row r="302" customFormat="false" ht="15" hidden="false" customHeight="false" outlineLevel="0" collapsed="false">
      <c r="A302" s="2" t="s">
        <v>733</v>
      </c>
      <c r="B302" s="2" t="s">
        <v>732</v>
      </c>
      <c r="C302" s="2" t="s">
        <v>2307</v>
      </c>
      <c r="D302" s="2" t="s">
        <v>743</v>
      </c>
      <c r="E302" s="2" t="s">
        <v>742</v>
      </c>
      <c r="F302" s="2" t="s">
        <v>2359</v>
      </c>
      <c r="G302" s="2" t="s">
        <v>2644</v>
      </c>
      <c r="H302" s="2" t="s">
        <v>2204</v>
      </c>
    </row>
    <row r="303" customFormat="false" ht="15" hidden="false" customHeight="false" outlineLevel="0" collapsed="false">
      <c r="A303" s="2" t="s">
        <v>738</v>
      </c>
      <c r="B303" s="2" t="s">
        <v>737</v>
      </c>
      <c r="C303" s="2" t="s">
        <v>2218</v>
      </c>
      <c r="D303" s="2" t="s">
        <v>156</v>
      </c>
      <c r="E303" s="2" t="s">
        <v>155</v>
      </c>
      <c r="F303" s="2" t="s">
        <v>2645</v>
      </c>
      <c r="G303" s="2" t="s">
        <v>2646</v>
      </c>
      <c r="H303" s="2" t="s">
        <v>2208</v>
      </c>
    </row>
    <row r="304" customFormat="false" ht="15" hidden="false" customHeight="false" outlineLevel="0" collapsed="false">
      <c r="A304" s="2" t="s">
        <v>772</v>
      </c>
      <c r="B304" s="2" t="s">
        <v>771</v>
      </c>
      <c r="C304" s="2" t="s">
        <v>2218</v>
      </c>
      <c r="D304" s="2" t="s">
        <v>156</v>
      </c>
      <c r="E304" s="2" t="s">
        <v>155</v>
      </c>
      <c r="F304" s="2" t="s">
        <v>2647</v>
      </c>
      <c r="G304" s="2" t="s">
        <v>2648</v>
      </c>
      <c r="H304" s="2" t="s">
        <v>2208</v>
      </c>
    </row>
    <row r="305" customFormat="false" ht="15" hidden="false" customHeight="false" outlineLevel="0" collapsed="false">
      <c r="A305" s="2" t="s">
        <v>772</v>
      </c>
      <c r="B305" s="2" t="s">
        <v>771</v>
      </c>
      <c r="C305" s="2" t="s">
        <v>2218</v>
      </c>
      <c r="D305" s="2" t="s">
        <v>694</v>
      </c>
      <c r="E305" s="2" t="s">
        <v>693</v>
      </c>
      <c r="F305" s="2" t="s">
        <v>2647</v>
      </c>
      <c r="G305" s="2" t="s">
        <v>2649</v>
      </c>
      <c r="H305" s="2" t="s">
        <v>2208</v>
      </c>
    </row>
    <row r="306" customFormat="false" ht="15" hidden="false" customHeight="false" outlineLevel="0" collapsed="false">
      <c r="A306" s="2" t="s">
        <v>717</v>
      </c>
      <c r="B306" s="2" t="s">
        <v>716</v>
      </c>
      <c r="C306" s="2" t="s">
        <v>2218</v>
      </c>
      <c r="D306" s="2" t="s">
        <v>150</v>
      </c>
      <c r="E306" s="2" t="s">
        <v>149</v>
      </c>
      <c r="F306" s="2" t="s">
        <v>2343</v>
      </c>
      <c r="G306" s="2" t="s">
        <v>2650</v>
      </c>
      <c r="H306" s="2" t="s">
        <v>2208</v>
      </c>
    </row>
    <row r="307" customFormat="false" ht="15" hidden="false" customHeight="false" outlineLevel="0" collapsed="false">
      <c r="A307" s="2" t="s">
        <v>681</v>
      </c>
      <c r="B307" s="2" t="s">
        <v>680</v>
      </c>
      <c r="C307" s="2" t="s">
        <v>2218</v>
      </c>
      <c r="D307" s="2" t="s">
        <v>675</v>
      </c>
      <c r="E307" s="2" t="s">
        <v>674</v>
      </c>
      <c r="F307" s="2" t="s">
        <v>2564</v>
      </c>
      <c r="G307" s="2" t="s">
        <v>2651</v>
      </c>
      <c r="H307" s="2" t="s">
        <v>2208</v>
      </c>
    </row>
    <row r="308" customFormat="false" ht="15" hidden="false" customHeight="false" outlineLevel="0" collapsed="false">
      <c r="A308" s="2" t="s">
        <v>624</v>
      </c>
      <c r="B308" s="2" t="s">
        <v>623</v>
      </c>
      <c r="C308" s="2" t="s">
        <v>2218</v>
      </c>
      <c r="D308" s="2" t="s">
        <v>694</v>
      </c>
      <c r="E308" s="2" t="s">
        <v>693</v>
      </c>
      <c r="F308" s="2" t="s">
        <v>2602</v>
      </c>
      <c r="G308" s="2" t="s">
        <v>2652</v>
      </c>
      <c r="H308" s="2" t="s">
        <v>2208</v>
      </c>
    </row>
    <row r="309" customFormat="false" ht="15" hidden="false" customHeight="false" outlineLevel="0" collapsed="false">
      <c r="A309" s="2" t="s">
        <v>624</v>
      </c>
      <c r="B309" s="2" t="s">
        <v>623</v>
      </c>
      <c r="C309" s="2" t="s">
        <v>2218</v>
      </c>
      <c r="D309" s="2" t="s">
        <v>107</v>
      </c>
      <c r="E309" s="2" t="s">
        <v>106</v>
      </c>
      <c r="F309" s="2" t="s">
        <v>2653</v>
      </c>
      <c r="G309" s="2" t="s">
        <v>2654</v>
      </c>
      <c r="H309" s="2" t="s">
        <v>2208</v>
      </c>
    </row>
    <row r="310" customFormat="false" ht="15" hidden="false" customHeight="false" outlineLevel="0" collapsed="false">
      <c r="A310" s="2" t="s">
        <v>624</v>
      </c>
      <c r="B310" s="2" t="s">
        <v>623</v>
      </c>
      <c r="C310" s="2" t="s">
        <v>2218</v>
      </c>
      <c r="D310" s="2" t="s">
        <v>114</v>
      </c>
      <c r="E310" s="2" t="s">
        <v>113</v>
      </c>
      <c r="F310" s="2" t="s">
        <v>2653</v>
      </c>
      <c r="G310" s="2" t="s">
        <v>2655</v>
      </c>
      <c r="H310" s="2" t="s">
        <v>2208</v>
      </c>
    </row>
    <row r="311" customFormat="false" ht="15" hidden="false" customHeight="false" outlineLevel="0" collapsed="false">
      <c r="A311" s="2" t="s">
        <v>624</v>
      </c>
      <c r="B311" s="2" t="s">
        <v>623</v>
      </c>
      <c r="C311" s="2" t="s">
        <v>2218</v>
      </c>
      <c r="D311" s="2" t="s">
        <v>156</v>
      </c>
      <c r="E311" s="2" t="s">
        <v>155</v>
      </c>
      <c r="F311" s="2" t="s">
        <v>2653</v>
      </c>
      <c r="G311" s="2" t="s">
        <v>2656</v>
      </c>
      <c r="H311" s="2" t="s">
        <v>2208</v>
      </c>
    </row>
    <row r="312" customFormat="false" ht="15" hidden="false" customHeight="false" outlineLevel="0" collapsed="false">
      <c r="A312" s="2" t="s">
        <v>624</v>
      </c>
      <c r="B312" s="2" t="s">
        <v>623</v>
      </c>
      <c r="C312" s="2" t="s">
        <v>2218</v>
      </c>
      <c r="D312" s="2" t="s">
        <v>93</v>
      </c>
      <c r="E312" s="2" t="s">
        <v>92</v>
      </c>
      <c r="F312" s="2" t="s">
        <v>2653</v>
      </c>
      <c r="G312" s="2" t="s">
        <v>2657</v>
      </c>
      <c r="H312" s="2" t="s">
        <v>2208</v>
      </c>
    </row>
    <row r="313" customFormat="false" ht="15" hidden="false" customHeight="false" outlineLevel="0" collapsed="false">
      <c r="A313" s="2" t="s">
        <v>624</v>
      </c>
      <c r="B313" s="2" t="s">
        <v>623</v>
      </c>
      <c r="C313" s="2" t="s">
        <v>2218</v>
      </c>
      <c r="D313" s="2" t="s">
        <v>97</v>
      </c>
      <c r="E313" s="2" t="s">
        <v>96</v>
      </c>
      <c r="F313" s="2" t="s">
        <v>2653</v>
      </c>
      <c r="G313" s="2" t="s">
        <v>2658</v>
      </c>
      <c r="H313" s="2" t="s">
        <v>2208</v>
      </c>
    </row>
    <row r="314" customFormat="false" ht="23.85" hidden="false" customHeight="false" outlineLevel="0" collapsed="false">
      <c r="A314" s="2" t="s">
        <v>618</v>
      </c>
      <c r="B314" s="2" t="s">
        <v>617</v>
      </c>
      <c r="C314" s="2" t="s">
        <v>2211</v>
      </c>
      <c r="D314" s="2" t="s">
        <v>624</v>
      </c>
      <c r="E314" s="2" t="s">
        <v>623</v>
      </c>
      <c r="F314" s="2" t="s">
        <v>2659</v>
      </c>
      <c r="G314" s="2" t="s">
        <v>2660</v>
      </c>
      <c r="H314" s="2" t="s">
        <v>2204</v>
      </c>
    </row>
    <row r="315" customFormat="false" ht="15" hidden="false" customHeight="false" outlineLevel="0" collapsed="false">
      <c r="A315" s="2" t="s">
        <v>634</v>
      </c>
      <c r="B315" s="2" t="s">
        <v>633</v>
      </c>
      <c r="C315" s="2" t="s">
        <v>2218</v>
      </c>
      <c r="D315" s="2" t="s">
        <v>1292</v>
      </c>
      <c r="E315" s="2" t="s">
        <v>1291</v>
      </c>
      <c r="F315" s="2" t="s">
        <v>2661</v>
      </c>
      <c r="G315" s="2" t="s">
        <v>2662</v>
      </c>
      <c r="H315" s="2" t="s">
        <v>2208</v>
      </c>
    </row>
    <row r="316" customFormat="false" ht="15" hidden="false" customHeight="false" outlineLevel="0" collapsed="false">
      <c r="A316" s="2" t="s">
        <v>634</v>
      </c>
      <c r="B316" s="2" t="s">
        <v>633</v>
      </c>
      <c r="C316" s="2" t="s">
        <v>2218</v>
      </c>
      <c r="D316" s="2" t="s">
        <v>75</v>
      </c>
      <c r="E316" s="2" t="s">
        <v>74</v>
      </c>
      <c r="F316" s="2" t="s">
        <v>2661</v>
      </c>
      <c r="G316" s="2" t="s">
        <v>2663</v>
      </c>
      <c r="H316" s="2" t="s">
        <v>2208</v>
      </c>
    </row>
    <row r="317" customFormat="false" ht="15" hidden="false" customHeight="false" outlineLevel="0" collapsed="false">
      <c r="A317" s="2" t="s">
        <v>634</v>
      </c>
      <c r="B317" s="2" t="s">
        <v>633</v>
      </c>
      <c r="C317" s="2" t="s">
        <v>2218</v>
      </c>
      <c r="D317" s="2" t="s">
        <v>107</v>
      </c>
      <c r="E317" s="2" t="s">
        <v>106</v>
      </c>
      <c r="F317" s="2" t="s">
        <v>2661</v>
      </c>
      <c r="G317" s="2" t="s">
        <v>2664</v>
      </c>
      <c r="H317" s="2" t="s">
        <v>2208</v>
      </c>
    </row>
    <row r="318" customFormat="false" ht="15" hidden="false" customHeight="false" outlineLevel="0" collapsed="false">
      <c r="A318" s="2" t="s">
        <v>748</v>
      </c>
      <c r="B318" s="2" t="s">
        <v>747</v>
      </c>
      <c r="C318" s="2" t="s">
        <v>2238</v>
      </c>
      <c r="D318" s="2" t="s">
        <v>634</v>
      </c>
      <c r="E318" s="2" t="s">
        <v>633</v>
      </c>
      <c r="F318" s="2" t="s">
        <v>2593</v>
      </c>
      <c r="G318" s="2" t="s">
        <v>2665</v>
      </c>
      <c r="H318" s="2" t="s">
        <v>2204</v>
      </c>
    </row>
    <row r="319" customFormat="false" ht="15" hidden="false" customHeight="false" outlineLevel="0" collapsed="false">
      <c r="A319" s="2" t="s">
        <v>777</v>
      </c>
      <c r="B319" s="2" t="s">
        <v>776</v>
      </c>
      <c r="C319" s="2" t="s">
        <v>2218</v>
      </c>
      <c r="D319" s="2" t="s">
        <v>634</v>
      </c>
      <c r="E319" s="2" t="s">
        <v>633</v>
      </c>
      <c r="F319" s="2" t="s">
        <v>2422</v>
      </c>
      <c r="G319" s="2" t="s">
        <v>2666</v>
      </c>
      <c r="H319" s="2" t="s">
        <v>2208</v>
      </c>
    </row>
    <row r="320" customFormat="false" ht="15" hidden="false" customHeight="false" outlineLevel="0" collapsed="false">
      <c r="A320" s="2" t="s">
        <v>777</v>
      </c>
      <c r="B320" s="2" t="s">
        <v>776</v>
      </c>
      <c r="C320" s="2" t="s">
        <v>2238</v>
      </c>
      <c r="D320" s="2" t="s">
        <v>664</v>
      </c>
      <c r="E320" s="2" t="s">
        <v>663</v>
      </c>
      <c r="F320" s="2" t="s">
        <v>2595</v>
      </c>
      <c r="G320" s="2" t="s">
        <v>2667</v>
      </c>
      <c r="H320" s="2" t="s">
        <v>2204</v>
      </c>
    </row>
    <row r="321" customFormat="false" ht="15" hidden="false" customHeight="false" outlineLevel="0" collapsed="false">
      <c r="A321" s="2" t="s">
        <v>777</v>
      </c>
      <c r="B321" s="2" t="s">
        <v>776</v>
      </c>
      <c r="C321" s="2" t="s">
        <v>2238</v>
      </c>
      <c r="D321" s="2" t="s">
        <v>728</v>
      </c>
      <c r="E321" s="2" t="s">
        <v>727</v>
      </c>
      <c r="F321" s="2" t="s">
        <v>2595</v>
      </c>
      <c r="G321" s="2" t="s">
        <v>2668</v>
      </c>
      <c r="H321" s="2" t="s">
        <v>2204</v>
      </c>
    </row>
    <row r="322" customFormat="false" ht="15" hidden="false" customHeight="false" outlineLevel="0" collapsed="false">
      <c r="A322" s="2" t="s">
        <v>777</v>
      </c>
      <c r="B322" s="2" t="s">
        <v>776</v>
      </c>
      <c r="C322" s="2" t="s">
        <v>2214</v>
      </c>
      <c r="D322" s="2" t="s">
        <v>1292</v>
      </c>
      <c r="E322" s="2" t="s">
        <v>1291</v>
      </c>
      <c r="F322" s="2" t="s">
        <v>2669</v>
      </c>
      <c r="G322" s="2" t="s">
        <v>2670</v>
      </c>
      <c r="H322" s="2" t="s">
        <v>2217</v>
      </c>
    </row>
    <row r="323" customFormat="false" ht="23.85" hidden="false" customHeight="false" outlineLevel="0" collapsed="false">
      <c r="A323" s="2" t="s">
        <v>658</v>
      </c>
      <c r="B323" s="2" t="s">
        <v>657</v>
      </c>
      <c r="C323" s="2" t="s">
        <v>2218</v>
      </c>
      <c r="D323" s="2" t="s">
        <v>107</v>
      </c>
      <c r="E323" s="2" t="s">
        <v>106</v>
      </c>
      <c r="F323" s="2" t="s">
        <v>2671</v>
      </c>
      <c r="G323" s="2" t="s">
        <v>2672</v>
      </c>
      <c r="H323" s="2" t="s">
        <v>2208</v>
      </c>
    </row>
    <row r="324" customFormat="false" ht="23.85" hidden="false" customHeight="false" outlineLevel="0" collapsed="false">
      <c r="A324" s="2" t="s">
        <v>658</v>
      </c>
      <c r="B324" s="2" t="s">
        <v>657</v>
      </c>
      <c r="C324" s="2" t="s">
        <v>2218</v>
      </c>
      <c r="D324" s="2" t="s">
        <v>114</v>
      </c>
      <c r="E324" s="2" t="s">
        <v>113</v>
      </c>
      <c r="F324" s="2" t="s">
        <v>2671</v>
      </c>
      <c r="G324" s="2" t="s">
        <v>2673</v>
      </c>
      <c r="H324" s="2" t="s">
        <v>2208</v>
      </c>
    </row>
    <row r="325" customFormat="false" ht="23.85" hidden="false" customHeight="false" outlineLevel="0" collapsed="false">
      <c r="A325" s="2" t="s">
        <v>658</v>
      </c>
      <c r="B325" s="2" t="s">
        <v>657</v>
      </c>
      <c r="C325" s="2" t="s">
        <v>2218</v>
      </c>
      <c r="D325" s="2" t="s">
        <v>124</v>
      </c>
      <c r="E325" s="2" t="s">
        <v>123</v>
      </c>
      <c r="F325" s="2" t="s">
        <v>2671</v>
      </c>
      <c r="G325" s="2" t="s">
        <v>2674</v>
      </c>
      <c r="H325" s="2" t="s">
        <v>2208</v>
      </c>
    </row>
    <row r="326" customFormat="false" ht="23.85" hidden="false" customHeight="false" outlineLevel="0" collapsed="false">
      <c r="A326" s="2" t="s">
        <v>658</v>
      </c>
      <c r="B326" s="2" t="s">
        <v>657</v>
      </c>
      <c r="C326" s="2" t="s">
        <v>2218</v>
      </c>
      <c r="D326" s="2" t="s">
        <v>577</v>
      </c>
      <c r="E326" s="2" t="s">
        <v>576</v>
      </c>
      <c r="F326" s="2" t="s">
        <v>2380</v>
      </c>
      <c r="G326" s="2" t="s">
        <v>2675</v>
      </c>
      <c r="H326" s="2" t="s">
        <v>2208</v>
      </c>
    </row>
    <row r="327" customFormat="false" ht="23.85" hidden="false" customHeight="false" outlineLevel="0" collapsed="false">
      <c r="A327" s="2" t="s">
        <v>658</v>
      </c>
      <c r="B327" s="2" t="s">
        <v>657</v>
      </c>
      <c r="C327" s="2" t="s">
        <v>2218</v>
      </c>
      <c r="D327" s="2" t="s">
        <v>139</v>
      </c>
      <c r="E327" s="2" t="s">
        <v>138</v>
      </c>
      <c r="F327" s="2" t="s">
        <v>2671</v>
      </c>
      <c r="G327" s="2" t="s">
        <v>2676</v>
      </c>
      <c r="H327" s="2" t="s">
        <v>2208</v>
      </c>
    </row>
    <row r="328" customFormat="false" ht="23.85" hidden="false" customHeight="false" outlineLevel="0" collapsed="false">
      <c r="A328" s="2" t="s">
        <v>658</v>
      </c>
      <c r="B328" s="2" t="s">
        <v>657</v>
      </c>
      <c r="C328" s="2" t="s">
        <v>2218</v>
      </c>
      <c r="D328" s="2" t="s">
        <v>664</v>
      </c>
      <c r="E328" s="2" t="s">
        <v>663</v>
      </c>
      <c r="F328" s="2" t="s">
        <v>2671</v>
      </c>
      <c r="G328" s="2" t="s">
        <v>2677</v>
      </c>
      <c r="H328" s="2" t="s">
        <v>2208</v>
      </c>
    </row>
    <row r="329" customFormat="false" ht="15" hidden="false" customHeight="false" outlineLevel="0" collapsed="false">
      <c r="A329" s="2" t="s">
        <v>629</v>
      </c>
      <c r="B329" s="2" t="s">
        <v>628</v>
      </c>
      <c r="C329" s="2" t="s">
        <v>2218</v>
      </c>
      <c r="D329" s="2" t="s">
        <v>114</v>
      </c>
      <c r="E329" s="2" t="s">
        <v>113</v>
      </c>
      <c r="F329" s="2" t="s">
        <v>2393</v>
      </c>
      <c r="G329" s="2" t="s">
        <v>2678</v>
      </c>
      <c r="H329" s="2" t="s">
        <v>2208</v>
      </c>
    </row>
    <row r="330" customFormat="false" ht="15" hidden="false" customHeight="false" outlineLevel="0" collapsed="false">
      <c r="A330" s="2" t="s">
        <v>728</v>
      </c>
      <c r="B330" s="2" t="s">
        <v>727</v>
      </c>
      <c r="C330" s="2" t="s">
        <v>2218</v>
      </c>
      <c r="D330" s="2" t="s">
        <v>114</v>
      </c>
      <c r="E330" s="2" t="s">
        <v>113</v>
      </c>
      <c r="F330" s="2" t="s">
        <v>2451</v>
      </c>
      <c r="G330" s="2" t="s">
        <v>2679</v>
      </c>
      <c r="H330" s="2" t="s">
        <v>2208</v>
      </c>
    </row>
    <row r="331" customFormat="false" ht="23.85" hidden="false" customHeight="false" outlineLevel="0" collapsed="false">
      <c r="A331" s="2" t="s">
        <v>728</v>
      </c>
      <c r="B331" s="2" t="s">
        <v>727</v>
      </c>
      <c r="C331" s="2" t="s">
        <v>2218</v>
      </c>
      <c r="D331" s="2" t="s">
        <v>722</v>
      </c>
      <c r="E331" s="2" t="s">
        <v>721</v>
      </c>
      <c r="F331" s="2" t="s">
        <v>2451</v>
      </c>
      <c r="G331" s="2" t="s">
        <v>2680</v>
      </c>
      <c r="H331" s="2" t="s">
        <v>2208</v>
      </c>
    </row>
    <row r="332" customFormat="false" ht="15" hidden="false" customHeight="false" outlineLevel="0" collapsed="false">
      <c r="A332" s="2" t="s">
        <v>664</v>
      </c>
      <c r="B332" s="2" t="s">
        <v>663</v>
      </c>
      <c r="C332" s="2" t="s">
        <v>2218</v>
      </c>
      <c r="D332" s="2" t="s">
        <v>107</v>
      </c>
      <c r="E332" s="2" t="s">
        <v>106</v>
      </c>
      <c r="F332" s="2" t="s">
        <v>2681</v>
      </c>
      <c r="G332" s="2" t="s">
        <v>2682</v>
      </c>
      <c r="H332" s="2" t="s">
        <v>2208</v>
      </c>
    </row>
    <row r="333" customFormat="false" ht="15" hidden="false" customHeight="false" outlineLevel="0" collapsed="false">
      <c r="A333" s="2" t="s">
        <v>664</v>
      </c>
      <c r="B333" s="2" t="s">
        <v>663</v>
      </c>
      <c r="C333" s="2" t="s">
        <v>2218</v>
      </c>
      <c r="D333" s="2" t="s">
        <v>857</v>
      </c>
      <c r="E333" s="2" t="s">
        <v>856</v>
      </c>
      <c r="F333" s="2" t="s">
        <v>2414</v>
      </c>
      <c r="G333" s="2" t="s">
        <v>2683</v>
      </c>
      <c r="H333" s="2" t="s">
        <v>2208</v>
      </c>
    </row>
    <row r="334" customFormat="false" ht="15" hidden="false" customHeight="false" outlineLevel="0" collapsed="false">
      <c r="A334" s="2" t="s">
        <v>609</v>
      </c>
      <c r="B334" s="2" t="s">
        <v>608</v>
      </c>
      <c r="C334" s="2" t="s">
        <v>2218</v>
      </c>
      <c r="D334" s="2" t="s">
        <v>156</v>
      </c>
      <c r="E334" s="2" t="s">
        <v>155</v>
      </c>
      <c r="F334" s="2" t="s">
        <v>2684</v>
      </c>
      <c r="G334" s="2" t="s">
        <v>2685</v>
      </c>
      <c r="H334" s="2" t="s">
        <v>2208</v>
      </c>
    </row>
    <row r="335" customFormat="false" ht="15" hidden="false" customHeight="false" outlineLevel="0" collapsed="false">
      <c r="A335" s="2" t="s">
        <v>609</v>
      </c>
      <c r="B335" s="2" t="s">
        <v>608</v>
      </c>
      <c r="C335" s="2" t="s">
        <v>2218</v>
      </c>
      <c r="D335" s="2" t="s">
        <v>150</v>
      </c>
      <c r="E335" s="2" t="s">
        <v>149</v>
      </c>
      <c r="F335" s="2" t="s">
        <v>2684</v>
      </c>
      <c r="G335" s="2" t="s">
        <v>2686</v>
      </c>
      <c r="H335" s="2" t="s">
        <v>2208</v>
      </c>
    </row>
    <row r="336" customFormat="false" ht="15" hidden="false" customHeight="false" outlineLevel="0" collapsed="false">
      <c r="A336" s="2" t="s">
        <v>609</v>
      </c>
      <c r="B336" s="2" t="s">
        <v>608</v>
      </c>
      <c r="C336" s="2" t="s">
        <v>2218</v>
      </c>
      <c r="D336" s="2" t="s">
        <v>86</v>
      </c>
      <c r="E336" s="2" t="s">
        <v>85</v>
      </c>
      <c r="F336" s="2" t="s">
        <v>2684</v>
      </c>
      <c r="G336" s="2" t="s">
        <v>2687</v>
      </c>
      <c r="H336" s="2" t="s">
        <v>2208</v>
      </c>
    </row>
    <row r="337" customFormat="false" ht="15" hidden="false" customHeight="false" outlineLevel="0" collapsed="false">
      <c r="A337" s="2" t="s">
        <v>669</v>
      </c>
      <c r="B337" s="2" t="s">
        <v>668</v>
      </c>
      <c r="C337" s="2" t="s">
        <v>2218</v>
      </c>
      <c r="D337" s="2" t="s">
        <v>150</v>
      </c>
      <c r="E337" s="2" t="s">
        <v>149</v>
      </c>
      <c r="F337" s="2" t="s">
        <v>2331</v>
      </c>
      <c r="G337" s="2" t="s">
        <v>2688</v>
      </c>
      <c r="H337" s="2" t="s">
        <v>2208</v>
      </c>
    </row>
    <row r="338" customFormat="false" ht="15" hidden="false" customHeight="false" outlineLevel="0" collapsed="false">
      <c r="A338" s="2" t="s">
        <v>669</v>
      </c>
      <c r="B338" s="2" t="s">
        <v>668</v>
      </c>
      <c r="C338" s="2" t="s">
        <v>2218</v>
      </c>
      <c r="D338" s="2" t="s">
        <v>1223</v>
      </c>
      <c r="E338" s="2" t="s">
        <v>1222</v>
      </c>
      <c r="F338" s="2" t="s">
        <v>2331</v>
      </c>
      <c r="G338" s="2" t="s">
        <v>2689</v>
      </c>
      <c r="H338" s="2" t="s">
        <v>2208</v>
      </c>
    </row>
    <row r="339" customFormat="false" ht="15" hidden="false" customHeight="false" outlineLevel="0" collapsed="false">
      <c r="A339" s="2" t="s">
        <v>669</v>
      </c>
      <c r="B339" s="2" t="s">
        <v>668</v>
      </c>
      <c r="C339" s="2" t="s">
        <v>2218</v>
      </c>
      <c r="D339" s="2" t="s">
        <v>823</v>
      </c>
      <c r="E339" s="2" t="s">
        <v>822</v>
      </c>
      <c r="F339" s="2" t="s">
        <v>2414</v>
      </c>
      <c r="G339" s="2" t="s">
        <v>2690</v>
      </c>
      <c r="H339" s="2" t="s">
        <v>2208</v>
      </c>
    </row>
    <row r="340" customFormat="false" ht="15" hidden="false" customHeight="false" outlineLevel="0" collapsed="false">
      <c r="A340" s="2" t="s">
        <v>669</v>
      </c>
      <c r="B340" s="2" t="s">
        <v>668</v>
      </c>
      <c r="C340" s="2" t="s">
        <v>2218</v>
      </c>
      <c r="D340" s="2" t="s">
        <v>139</v>
      </c>
      <c r="E340" s="2" t="s">
        <v>138</v>
      </c>
      <c r="F340" s="2" t="s">
        <v>2331</v>
      </c>
      <c r="G340" s="2" t="s">
        <v>2691</v>
      </c>
      <c r="H340" s="2" t="s">
        <v>2208</v>
      </c>
    </row>
    <row r="341" customFormat="false" ht="23.85" hidden="false" customHeight="false" outlineLevel="0" collapsed="false">
      <c r="A341" s="2" t="s">
        <v>640</v>
      </c>
      <c r="B341" s="2" t="s">
        <v>639</v>
      </c>
      <c r="C341" s="2" t="s">
        <v>2218</v>
      </c>
      <c r="D341" s="2" t="s">
        <v>107</v>
      </c>
      <c r="E341" s="2" t="s">
        <v>106</v>
      </c>
      <c r="F341" s="2" t="s">
        <v>2407</v>
      </c>
      <c r="G341" s="2" t="s">
        <v>2692</v>
      </c>
      <c r="H341" s="2" t="s">
        <v>2208</v>
      </c>
    </row>
    <row r="342" customFormat="false" ht="23.85" hidden="false" customHeight="false" outlineLevel="0" collapsed="false">
      <c r="A342" s="2" t="s">
        <v>790</v>
      </c>
      <c r="B342" s="2" t="s">
        <v>789</v>
      </c>
      <c r="C342" s="2" t="s">
        <v>2232</v>
      </c>
      <c r="D342" s="2" t="s">
        <v>107</v>
      </c>
      <c r="E342" s="2" t="s">
        <v>106</v>
      </c>
      <c r="F342" s="2" t="s">
        <v>2432</v>
      </c>
      <c r="G342" s="2" t="s">
        <v>2693</v>
      </c>
      <c r="H342" s="2" t="s">
        <v>2235</v>
      </c>
    </row>
    <row r="343" customFormat="false" ht="15" hidden="false" customHeight="false" outlineLevel="0" collapsed="false">
      <c r="A343" s="2" t="s">
        <v>1064</v>
      </c>
      <c r="B343" s="2" t="s">
        <v>1063</v>
      </c>
      <c r="C343" s="2" t="s">
        <v>2232</v>
      </c>
      <c r="D343" s="2" t="s">
        <v>102</v>
      </c>
      <c r="E343" s="2" t="s">
        <v>101</v>
      </c>
      <c r="F343" s="2" t="s">
        <v>2694</v>
      </c>
      <c r="G343" s="2" t="s">
        <v>2695</v>
      </c>
      <c r="H343" s="2" t="s">
        <v>2235</v>
      </c>
    </row>
    <row r="344" customFormat="false" ht="15" hidden="false" customHeight="false" outlineLevel="0" collapsed="false">
      <c r="A344" s="2" t="s">
        <v>1005</v>
      </c>
      <c r="B344" s="2" t="s">
        <v>1004</v>
      </c>
      <c r="C344" s="2" t="s">
        <v>2232</v>
      </c>
      <c r="D344" s="2" t="s">
        <v>75</v>
      </c>
      <c r="E344" s="2" t="s">
        <v>74</v>
      </c>
      <c r="F344" s="2" t="s">
        <v>2297</v>
      </c>
      <c r="G344" s="2" t="s">
        <v>2696</v>
      </c>
      <c r="H344" s="2" t="s">
        <v>2235</v>
      </c>
    </row>
    <row r="345" customFormat="false" ht="15" hidden="false" customHeight="false" outlineLevel="0" collapsed="false">
      <c r="A345" s="2" t="s">
        <v>1015</v>
      </c>
      <c r="B345" s="2" t="s">
        <v>1014</v>
      </c>
      <c r="C345" s="2" t="s">
        <v>2232</v>
      </c>
      <c r="D345" s="2" t="s">
        <v>114</v>
      </c>
      <c r="E345" s="2" t="s">
        <v>113</v>
      </c>
      <c r="F345" s="2" t="s">
        <v>2697</v>
      </c>
      <c r="G345" s="2" t="s">
        <v>2698</v>
      </c>
      <c r="H345" s="2" t="s">
        <v>2235</v>
      </c>
    </row>
    <row r="346" customFormat="false" ht="15" hidden="false" customHeight="false" outlineLevel="0" collapsed="false">
      <c r="A346" s="2" t="s">
        <v>1080</v>
      </c>
      <c r="B346" s="2" t="s">
        <v>1079</v>
      </c>
      <c r="C346" s="2" t="s">
        <v>2232</v>
      </c>
      <c r="D346" s="2" t="s">
        <v>75</v>
      </c>
      <c r="E346" s="2" t="s">
        <v>74</v>
      </c>
      <c r="F346" s="2" t="s">
        <v>2622</v>
      </c>
      <c r="G346" s="2" t="s">
        <v>2699</v>
      </c>
      <c r="H346" s="2" t="s">
        <v>2235</v>
      </c>
    </row>
    <row r="347" customFormat="false" ht="15" hidden="false" customHeight="false" outlineLevel="0" collapsed="false">
      <c r="A347" s="2" t="s">
        <v>1085</v>
      </c>
      <c r="B347" s="2" t="s">
        <v>1084</v>
      </c>
      <c r="C347" s="2" t="s">
        <v>2232</v>
      </c>
      <c r="D347" s="2" t="s">
        <v>75</v>
      </c>
      <c r="E347" s="2" t="s">
        <v>74</v>
      </c>
      <c r="F347" s="2" t="s">
        <v>2645</v>
      </c>
      <c r="G347" s="2" t="s">
        <v>2700</v>
      </c>
      <c r="H347" s="2" t="s">
        <v>2235</v>
      </c>
    </row>
    <row r="348" customFormat="false" ht="15" hidden="false" customHeight="false" outlineLevel="0" collapsed="false">
      <c r="A348" s="2" t="s">
        <v>899</v>
      </c>
      <c r="B348" s="2" t="s">
        <v>898</v>
      </c>
      <c r="C348" s="2" t="s">
        <v>2232</v>
      </c>
      <c r="D348" s="2" t="s">
        <v>86</v>
      </c>
      <c r="E348" s="2" t="s">
        <v>85</v>
      </c>
      <c r="F348" s="2" t="s">
        <v>2701</v>
      </c>
      <c r="G348" s="2" t="s">
        <v>2702</v>
      </c>
      <c r="H348" s="2" t="s">
        <v>2235</v>
      </c>
    </row>
    <row r="349" customFormat="false" ht="15" hidden="false" customHeight="false" outlineLevel="0" collapsed="false">
      <c r="A349" s="2" t="s">
        <v>869</v>
      </c>
      <c r="B349" s="2" t="s">
        <v>868</v>
      </c>
      <c r="C349" s="2" t="s">
        <v>2232</v>
      </c>
      <c r="D349" s="2" t="s">
        <v>86</v>
      </c>
      <c r="E349" s="2" t="s">
        <v>85</v>
      </c>
      <c r="F349" s="2" t="s">
        <v>2703</v>
      </c>
      <c r="G349" s="2" t="s">
        <v>2704</v>
      </c>
      <c r="H349" s="2" t="s">
        <v>2235</v>
      </c>
    </row>
    <row r="350" customFormat="false" ht="15" hidden="false" customHeight="false" outlineLevel="0" collapsed="false">
      <c r="A350" s="2" t="s">
        <v>979</v>
      </c>
      <c r="B350" s="2" t="s">
        <v>978</v>
      </c>
      <c r="C350" s="2" t="s">
        <v>2232</v>
      </c>
      <c r="D350" s="2" t="s">
        <v>75</v>
      </c>
      <c r="E350" s="2" t="s">
        <v>74</v>
      </c>
      <c r="F350" s="2" t="s">
        <v>2399</v>
      </c>
      <c r="G350" s="2" t="s">
        <v>2705</v>
      </c>
      <c r="H350" s="2" t="s">
        <v>2235</v>
      </c>
    </row>
    <row r="351" customFormat="false" ht="15" hidden="false" customHeight="false" outlineLevel="0" collapsed="false">
      <c r="A351" s="2" t="s">
        <v>916</v>
      </c>
      <c r="B351" s="2" t="s">
        <v>915</v>
      </c>
      <c r="C351" s="2" t="s">
        <v>2232</v>
      </c>
      <c r="D351" s="2" t="s">
        <v>119</v>
      </c>
      <c r="E351" s="2" t="s">
        <v>118</v>
      </c>
      <c r="F351" s="2" t="s">
        <v>2706</v>
      </c>
      <c r="G351" s="2" t="s">
        <v>2707</v>
      </c>
      <c r="H351" s="2" t="s">
        <v>2235</v>
      </c>
    </row>
    <row r="352" customFormat="false" ht="15" hidden="false" customHeight="false" outlineLevel="0" collapsed="false">
      <c r="A352" s="2" t="s">
        <v>916</v>
      </c>
      <c r="B352" s="2" t="s">
        <v>915</v>
      </c>
      <c r="C352" s="2" t="s">
        <v>2320</v>
      </c>
      <c r="D352" s="2" t="s">
        <v>114</v>
      </c>
      <c r="E352" s="2" t="s">
        <v>113</v>
      </c>
      <c r="F352" s="2" t="s">
        <v>2708</v>
      </c>
      <c r="G352" s="2" t="s">
        <v>2709</v>
      </c>
      <c r="H352" s="2" t="s">
        <v>2204</v>
      </c>
    </row>
    <row r="353" customFormat="false" ht="15" hidden="false" customHeight="false" outlineLevel="0" collapsed="false">
      <c r="A353" s="2" t="s">
        <v>961</v>
      </c>
      <c r="B353" s="2" t="s">
        <v>960</v>
      </c>
      <c r="C353" s="2" t="s">
        <v>2232</v>
      </c>
      <c r="D353" s="2" t="s">
        <v>75</v>
      </c>
      <c r="E353" s="2" t="s">
        <v>74</v>
      </c>
      <c r="F353" s="2" t="s">
        <v>2710</v>
      </c>
      <c r="G353" s="2" t="s">
        <v>2711</v>
      </c>
      <c r="H353" s="2" t="s">
        <v>2235</v>
      </c>
    </row>
    <row r="354" customFormat="false" ht="15" hidden="false" customHeight="false" outlineLevel="0" collapsed="false">
      <c r="A354" s="2" t="s">
        <v>932</v>
      </c>
      <c r="B354" s="2" t="s">
        <v>931</v>
      </c>
      <c r="C354" s="2" t="s">
        <v>2232</v>
      </c>
      <c r="D354" s="2" t="s">
        <v>75</v>
      </c>
      <c r="E354" s="2" t="s">
        <v>74</v>
      </c>
      <c r="F354" s="2" t="s">
        <v>2712</v>
      </c>
      <c r="G354" s="2" t="s">
        <v>2713</v>
      </c>
      <c r="H354" s="2" t="s">
        <v>2235</v>
      </c>
    </row>
    <row r="355" customFormat="false" ht="15" hidden="false" customHeight="false" outlineLevel="0" collapsed="false">
      <c r="A355" s="2" t="s">
        <v>909</v>
      </c>
      <c r="B355" s="2" t="s">
        <v>908</v>
      </c>
      <c r="C355" s="2" t="s">
        <v>2232</v>
      </c>
      <c r="D355" s="2" t="s">
        <v>75</v>
      </c>
      <c r="E355" s="2" t="s">
        <v>74</v>
      </c>
      <c r="F355" s="2" t="s">
        <v>2701</v>
      </c>
      <c r="G355" s="2" t="s">
        <v>2714</v>
      </c>
      <c r="H355" s="2" t="s">
        <v>2235</v>
      </c>
    </row>
    <row r="356" customFormat="false" ht="23.85" hidden="false" customHeight="false" outlineLevel="0" collapsed="false">
      <c r="A356" s="2" t="s">
        <v>894</v>
      </c>
      <c r="B356" s="2" t="s">
        <v>893</v>
      </c>
      <c r="C356" s="2" t="s">
        <v>2232</v>
      </c>
      <c r="D356" s="2" t="s">
        <v>75</v>
      </c>
      <c r="E356" s="2" t="s">
        <v>74</v>
      </c>
      <c r="F356" s="2" t="s">
        <v>2715</v>
      </c>
      <c r="G356" s="2" t="s">
        <v>2716</v>
      </c>
      <c r="H356" s="2" t="s">
        <v>2235</v>
      </c>
    </row>
    <row r="357" customFormat="false" ht="15" hidden="false" customHeight="false" outlineLevel="0" collapsed="false">
      <c r="A357" s="2" t="s">
        <v>995</v>
      </c>
      <c r="B357" s="2" t="s">
        <v>994</v>
      </c>
      <c r="C357" s="2" t="s">
        <v>2232</v>
      </c>
      <c r="D357" s="2" t="s">
        <v>114</v>
      </c>
      <c r="E357" s="2" t="s">
        <v>113</v>
      </c>
      <c r="F357" s="2" t="s">
        <v>2717</v>
      </c>
      <c r="G357" s="2" t="s">
        <v>2718</v>
      </c>
      <c r="H357" s="2" t="s">
        <v>2235</v>
      </c>
    </row>
    <row r="358" customFormat="false" ht="15" hidden="false" customHeight="false" outlineLevel="0" collapsed="false">
      <c r="A358" s="2" t="s">
        <v>949</v>
      </c>
      <c r="B358" s="2" t="s">
        <v>948</v>
      </c>
      <c r="C358" s="2" t="s">
        <v>2232</v>
      </c>
      <c r="D358" s="2" t="s">
        <v>114</v>
      </c>
      <c r="E358" s="2" t="s">
        <v>113</v>
      </c>
      <c r="F358" s="2" t="s">
        <v>2719</v>
      </c>
      <c r="G358" s="2" t="s">
        <v>2720</v>
      </c>
      <c r="H358" s="2" t="s">
        <v>2235</v>
      </c>
    </row>
    <row r="359" customFormat="false" ht="23.85" hidden="false" customHeight="false" outlineLevel="0" collapsed="false">
      <c r="A359" s="2" t="s">
        <v>943</v>
      </c>
      <c r="B359" s="2" t="s">
        <v>942</v>
      </c>
      <c r="C359" s="2" t="s">
        <v>2232</v>
      </c>
      <c r="D359" s="2" t="s">
        <v>75</v>
      </c>
      <c r="E359" s="2" t="s">
        <v>74</v>
      </c>
      <c r="F359" s="2" t="s">
        <v>2721</v>
      </c>
      <c r="G359" s="2" t="s">
        <v>2722</v>
      </c>
      <c r="H359" s="2" t="s">
        <v>2235</v>
      </c>
    </row>
    <row r="360" customFormat="false" ht="23.85" hidden="false" customHeight="false" outlineLevel="0" collapsed="false">
      <c r="A360" s="2" t="s">
        <v>937</v>
      </c>
      <c r="B360" s="2" t="s">
        <v>936</v>
      </c>
      <c r="C360" s="2" t="s">
        <v>2232</v>
      </c>
      <c r="D360" s="2" t="s">
        <v>150</v>
      </c>
      <c r="E360" s="2" t="s">
        <v>149</v>
      </c>
      <c r="F360" s="2" t="s">
        <v>2723</v>
      </c>
      <c r="G360" s="2" t="s">
        <v>2724</v>
      </c>
      <c r="H360" s="2" t="s">
        <v>2235</v>
      </c>
    </row>
    <row r="361" customFormat="false" ht="23.85" hidden="false" customHeight="false" outlineLevel="0" collapsed="false">
      <c r="A361" s="2" t="s">
        <v>1036</v>
      </c>
      <c r="B361" s="2" t="s">
        <v>1035</v>
      </c>
      <c r="C361" s="2" t="s">
        <v>2232</v>
      </c>
      <c r="D361" s="2" t="s">
        <v>114</v>
      </c>
      <c r="E361" s="2" t="s">
        <v>113</v>
      </c>
      <c r="F361" s="2" t="s">
        <v>2449</v>
      </c>
      <c r="G361" s="2" t="s">
        <v>2725</v>
      </c>
      <c r="H361" s="2" t="s">
        <v>2235</v>
      </c>
    </row>
    <row r="362" customFormat="false" ht="23.85" hidden="false" customHeight="false" outlineLevel="0" collapsed="false">
      <c r="A362" s="2" t="s">
        <v>1010</v>
      </c>
      <c r="B362" s="2" t="s">
        <v>1009</v>
      </c>
      <c r="C362" s="2" t="s">
        <v>2232</v>
      </c>
      <c r="D362" s="2" t="s">
        <v>107</v>
      </c>
      <c r="E362" s="2" t="s">
        <v>106</v>
      </c>
      <c r="F362" s="2" t="s">
        <v>2726</v>
      </c>
      <c r="G362" s="2" t="s">
        <v>2727</v>
      </c>
      <c r="H362" s="2" t="s">
        <v>2235</v>
      </c>
    </row>
    <row r="363" customFormat="false" ht="23.85" hidden="false" customHeight="false" outlineLevel="0" collapsed="false">
      <c r="A363" s="2" t="s">
        <v>1047</v>
      </c>
      <c r="B363" s="2" t="s">
        <v>1046</v>
      </c>
      <c r="C363" s="2" t="s">
        <v>2232</v>
      </c>
      <c r="D363" s="2" t="s">
        <v>114</v>
      </c>
      <c r="E363" s="2" t="s">
        <v>113</v>
      </c>
      <c r="F363" s="2" t="s">
        <v>2728</v>
      </c>
      <c r="G363" s="2" t="s">
        <v>2729</v>
      </c>
      <c r="H363" s="2" t="s">
        <v>2235</v>
      </c>
    </row>
    <row r="364" customFormat="false" ht="23.85" hidden="false" customHeight="false" outlineLevel="0" collapsed="false">
      <c r="A364" s="2" t="s">
        <v>1154</v>
      </c>
      <c r="B364" s="2" t="s">
        <v>1153</v>
      </c>
      <c r="C364" s="2" t="s">
        <v>2232</v>
      </c>
      <c r="D364" s="2" t="s">
        <v>107</v>
      </c>
      <c r="E364" s="2" t="s">
        <v>106</v>
      </c>
      <c r="F364" s="2" t="s">
        <v>2730</v>
      </c>
      <c r="G364" s="2" t="s">
        <v>2731</v>
      </c>
      <c r="H364" s="2" t="s">
        <v>2235</v>
      </c>
    </row>
    <row r="365" customFormat="false" ht="15" hidden="false" customHeight="false" outlineLevel="0" collapsed="false">
      <c r="A365" s="2" t="s">
        <v>1114</v>
      </c>
      <c r="B365" s="2" t="s">
        <v>1113</v>
      </c>
      <c r="C365" s="2" t="s">
        <v>2232</v>
      </c>
      <c r="D365" s="2" t="s">
        <v>107</v>
      </c>
      <c r="E365" s="2" t="s">
        <v>106</v>
      </c>
      <c r="F365" s="2" t="s">
        <v>2732</v>
      </c>
      <c r="G365" s="2" t="s">
        <v>2733</v>
      </c>
      <c r="H365" s="2" t="s">
        <v>2235</v>
      </c>
    </row>
    <row r="366" customFormat="false" ht="15" hidden="false" customHeight="false" outlineLevel="0" collapsed="false">
      <c r="A366" s="2" t="s">
        <v>1190</v>
      </c>
      <c r="B366" s="2" t="s">
        <v>1189</v>
      </c>
      <c r="C366" s="2" t="s">
        <v>2232</v>
      </c>
      <c r="D366" s="2" t="s">
        <v>107</v>
      </c>
      <c r="E366" s="2" t="s">
        <v>106</v>
      </c>
      <c r="F366" s="2" t="s">
        <v>2734</v>
      </c>
      <c r="G366" s="2" t="s">
        <v>2735</v>
      </c>
      <c r="H366" s="2" t="s">
        <v>2235</v>
      </c>
    </row>
    <row r="367" customFormat="false" ht="15" hidden="false" customHeight="false" outlineLevel="0" collapsed="false">
      <c r="A367" s="2" t="s">
        <v>249</v>
      </c>
      <c r="B367" s="2" t="s">
        <v>248</v>
      </c>
      <c r="C367" s="2" t="s">
        <v>2232</v>
      </c>
      <c r="D367" s="2" t="s">
        <v>129</v>
      </c>
      <c r="E367" s="2" t="s">
        <v>128</v>
      </c>
      <c r="F367" s="2" t="s">
        <v>2736</v>
      </c>
      <c r="G367" s="2" t="s">
        <v>2737</v>
      </c>
      <c r="H367" s="2" t="s">
        <v>2235</v>
      </c>
    </row>
    <row r="368" customFormat="false" ht="15" hidden="false" customHeight="false" outlineLevel="0" collapsed="false">
      <c r="A368" s="2" t="s">
        <v>1223</v>
      </c>
      <c r="B368" s="2" t="s">
        <v>1222</v>
      </c>
      <c r="C368" s="2" t="s">
        <v>2232</v>
      </c>
      <c r="D368" s="2" t="s">
        <v>129</v>
      </c>
      <c r="E368" s="2" t="s">
        <v>128</v>
      </c>
      <c r="F368" s="2" t="s">
        <v>2738</v>
      </c>
      <c r="G368" s="2" t="s">
        <v>2739</v>
      </c>
      <c r="H368" s="2" t="s">
        <v>2235</v>
      </c>
    </row>
    <row r="369" customFormat="false" ht="15" hidden="false" customHeight="false" outlineLevel="0" collapsed="false">
      <c r="A369" s="2" t="s">
        <v>1178</v>
      </c>
      <c r="B369" s="2" t="s">
        <v>1177</v>
      </c>
      <c r="C369" s="2" t="s">
        <v>2232</v>
      </c>
      <c r="D369" s="2" t="s">
        <v>129</v>
      </c>
      <c r="E369" s="2" t="s">
        <v>128</v>
      </c>
      <c r="F369" s="2" t="s">
        <v>2740</v>
      </c>
      <c r="G369" s="2" t="s">
        <v>2741</v>
      </c>
      <c r="H369" s="2" t="s">
        <v>2235</v>
      </c>
    </row>
    <row r="370" customFormat="false" ht="15" hidden="false" customHeight="false" outlineLevel="0" collapsed="false">
      <c r="A370" s="2" t="s">
        <v>1261</v>
      </c>
      <c r="B370" s="2" t="s">
        <v>1260</v>
      </c>
      <c r="C370" s="2" t="s">
        <v>2232</v>
      </c>
      <c r="D370" s="2" t="s">
        <v>129</v>
      </c>
      <c r="E370" s="2" t="s">
        <v>128</v>
      </c>
      <c r="F370" s="2" t="s">
        <v>2742</v>
      </c>
      <c r="G370" s="2" t="s">
        <v>2743</v>
      </c>
      <c r="H370" s="2" t="s">
        <v>2235</v>
      </c>
    </row>
    <row r="371" customFormat="false" ht="23.85" hidden="false" customHeight="false" outlineLevel="0" collapsed="false">
      <c r="A371" s="2" t="s">
        <v>1217</v>
      </c>
      <c r="B371" s="2" t="s">
        <v>1216</v>
      </c>
      <c r="C371" s="2" t="s">
        <v>2232</v>
      </c>
      <c r="D371" s="2" t="s">
        <v>129</v>
      </c>
      <c r="E371" s="2" t="s">
        <v>128</v>
      </c>
      <c r="F371" s="2" t="s">
        <v>2327</v>
      </c>
      <c r="G371" s="2" t="s">
        <v>2744</v>
      </c>
      <c r="H371" s="2" t="s">
        <v>2235</v>
      </c>
    </row>
    <row r="372" customFormat="false" ht="15" hidden="false" customHeight="false" outlineLevel="0" collapsed="false">
      <c r="A372" s="2" t="s">
        <v>1228</v>
      </c>
      <c r="B372" s="2" t="s">
        <v>1227</v>
      </c>
      <c r="C372" s="2" t="s">
        <v>2232</v>
      </c>
      <c r="D372" s="2" t="s">
        <v>150</v>
      </c>
      <c r="E372" s="2" t="s">
        <v>149</v>
      </c>
      <c r="F372" s="2" t="s">
        <v>2745</v>
      </c>
      <c r="G372" s="2" t="s">
        <v>2746</v>
      </c>
      <c r="H372" s="2" t="s">
        <v>2235</v>
      </c>
    </row>
    <row r="373" customFormat="false" ht="15" hidden="false" customHeight="false" outlineLevel="0" collapsed="false">
      <c r="A373" s="2" t="s">
        <v>1120</v>
      </c>
      <c r="B373" s="2" t="s">
        <v>1119</v>
      </c>
      <c r="C373" s="2" t="s">
        <v>2232</v>
      </c>
      <c r="D373" s="2" t="s">
        <v>150</v>
      </c>
      <c r="E373" s="2" t="s">
        <v>149</v>
      </c>
      <c r="F373" s="2" t="s">
        <v>2653</v>
      </c>
      <c r="G373" s="2" t="s">
        <v>2747</v>
      </c>
      <c r="H373" s="2" t="s">
        <v>2235</v>
      </c>
    </row>
    <row r="374" customFormat="false" ht="23.85" hidden="false" customHeight="false" outlineLevel="0" collapsed="false">
      <c r="A374" s="2" t="s">
        <v>1148</v>
      </c>
      <c r="B374" s="2" t="s">
        <v>1147</v>
      </c>
      <c r="C374" s="2" t="s">
        <v>2232</v>
      </c>
      <c r="D374" s="2" t="s">
        <v>107</v>
      </c>
      <c r="E374" s="2" t="s">
        <v>106</v>
      </c>
      <c r="F374" s="2" t="s">
        <v>2748</v>
      </c>
      <c r="G374" s="2" t="s">
        <v>2749</v>
      </c>
      <c r="H374" s="2" t="s">
        <v>2235</v>
      </c>
    </row>
    <row r="375" customFormat="false" ht="15" hidden="false" customHeight="false" outlineLevel="0" collapsed="false">
      <c r="A375" s="2" t="s">
        <v>1205</v>
      </c>
      <c r="B375" s="2" t="s">
        <v>1204</v>
      </c>
      <c r="C375" s="2" t="s">
        <v>2232</v>
      </c>
      <c r="D375" s="2" t="s">
        <v>156</v>
      </c>
      <c r="E375" s="2" t="s">
        <v>155</v>
      </c>
      <c r="F375" s="2" t="s">
        <v>2449</v>
      </c>
      <c r="G375" s="2" t="s">
        <v>2750</v>
      </c>
      <c r="H375" s="2" t="s">
        <v>2235</v>
      </c>
    </row>
    <row r="376" customFormat="false" ht="23.85" hidden="false" customHeight="false" outlineLevel="0" collapsed="false">
      <c r="A376" s="2" t="s">
        <v>1233</v>
      </c>
      <c r="B376" s="2" t="s">
        <v>1232</v>
      </c>
      <c r="C376" s="2" t="s">
        <v>2232</v>
      </c>
      <c r="D376" s="2" t="s">
        <v>107</v>
      </c>
      <c r="E376" s="2" t="s">
        <v>106</v>
      </c>
      <c r="F376" s="2" t="s">
        <v>2751</v>
      </c>
      <c r="G376" s="2" t="s">
        <v>2752</v>
      </c>
      <c r="H376" s="2" t="s">
        <v>2235</v>
      </c>
    </row>
    <row r="377" customFormat="false" ht="15" hidden="false" customHeight="false" outlineLevel="0" collapsed="false">
      <c r="A377" s="2" t="s">
        <v>1321</v>
      </c>
      <c r="B377" s="2" t="s">
        <v>1320</v>
      </c>
      <c r="C377" s="2" t="s">
        <v>2232</v>
      </c>
      <c r="D377" s="2" t="s">
        <v>107</v>
      </c>
      <c r="E377" s="2" t="s">
        <v>106</v>
      </c>
      <c r="F377" s="2" t="s">
        <v>2753</v>
      </c>
      <c r="G377" s="2" t="s">
        <v>2754</v>
      </c>
      <c r="H377" s="2" t="s">
        <v>2235</v>
      </c>
    </row>
    <row r="378" customFormat="false" ht="15" hidden="false" customHeight="false" outlineLevel="0" collapsed="false">
      <c r="A378" s="2" t="s">
        <v>1246</v>
      </c>
      <c r="B378" s="2" t="s">
        <v>1245</v>
      </c>
      <c r="C378" s="2" t="s">
        <v>2232</v>
      </c>
      <c r="D378" s="2" t="s">
        <v>114</v>
      </c>
      <c r="E378" s="2" t="s">
        <v>113</v>
      </c>
      <c r="F378" s="2" t="s">
        <v>2755</v>
      </c>
      <c r="G378" s="2" t="s">
        <v>2756</v>
      </c>
      <c r="H378" s="2" t="s">
        <v>2235</v>
      </c>
    </row>
    <row r="379" customFormat="false" ht="23.85" hidden="false" customHeight="false" outlineLevel="0" collapsed="false">
      <c r="A379" s="2" t="s">
        <v>1154</v>
      </c>
      <c r="B379" s="2" t="s">
        <v>1153</v>
      </c>
      <c r="C379" s="2" t="s">
        <v>2289</v>
      </c>
      <c r="D379" s="2" t="s">
        <v>107</v>
      </c>
      <c r="E379" s="2" t="s">
        <v>106</v>
      </c>
      <c r="F379" s="2" t="s">
        <v>2730</v>
      </c>
      <c r="G379" s="2" t="s">
        <v>2757</v>
      </c>
      <c r="H379" s="2" t="s">
        <v>2208</v>
      </c>
    </row>
    <row r="380" customFormat="false" ht="15" hidden="false" customHeight="false" outlineLevel="0" collapsed="false">
      <c r="A380" s="2" t="s">
        <v>1190</v>
      </c>
      <c r="B380" s="2" t="s">
        <v>1189</v>
      </c>
      <c r="C380" s="2" t="s">
        <v>2289</v>
      </c>
      <c r="D380" s="2" t="s">
        <v>107</v>
      </c>
      <c r="E380" s="2" t="s">
        <v>106</v>
      </c>
      <c r="F380" s="2" t="s">
        <v>2734</v>
      </c>
      <c r="G380" s="2" t="s">
        <v>2758</v>
      </c>
      <c r="H380" s="2" t="s">
        <v>2208</v>
      </c>
    </row>
    <row r="381" customFormat="false" ht="15" hidden="false" customHeight="false" outlineLevel="0" collapsed="false">
      <c r="A381" s="2" t="s">
        <v>1223</v>
      </c>
      <c r="B381" s="2" t="s">
        <v>1222</v>
      </c>
      <c r="C381" s="2" t="s">
        <v>2289</v>
      </c>
      <c r="D381" s="2" t="s">
        <v>129</v>
      </c>
      <c r="E381" s="2" t="s">
        <v>128</v>
      </c>
      <c r="F381" s="2" t="s">
        <v>2738</v>
      </c>
      <c r="G381" s="2" t="s">
        <v>2759</v>
      </c>
      <c r="H381" s="2" t="s">
        <v>2208</v>
      </c>
    </row>
    <row r="382" customFormat="false" ht="23.85" hidden="false" customHeight="false" outlineLevel="0" collapsed="false">
      <c r="A382" s="2" t="s">
        <v>943</v>
      </c>
      <c r="B382" s="2" t="s">
        <v>942</v>
      </c>
      <c r="C382" s="2" t="s">
        <v>2289</v>
      </c>
      <c r="D382" s="2" t="s">
        <v>75</v>
      </c>
      <c r="E382" s="2" t="s">
        <v>74</v>
      </c>
      <c r="F382" s="2" t="s">
        <v>2721</v>
      </c>
      <c r="G382" s="2" t="s">
        <v>2760</v>
      </c>
      <c r="H382" s="2" t="s">
        <v>2208</v>
      </c>
    </row>
    <row r="383" customFormat="false" ht="15" hidden="false" customHeight="false" outlineLevel="0" collapsed="false">
      <c r="A383" s="2" t="s">
        <v>1064</v>
      </c>
      <c r="B383" s="2" t="s">
        <v>1063</v>
      </c>
      <c r="C383" s="2" t="s">
        <v>2289</v>
      </c>
      <c r="D383" s="2" t="s">
        <v>102</v>
      </c>
      <c r="E383" s="2" t="s">
        <v>101</v>
      </c>
      <c r="F383" s="2" t="s">
        <v>2694</v>
      </c>
      <c r="G383" s="2" t="s">
        <v>2761</v>
      </c>
      <c r="H383" s="2" t="s">
        <v>2208</v>
      </c>
    </row>
    <row r="384" customFormat="false" ht="15" hidden="false" customHeight="false" outlineLevel="0" collapsed="false">
      <c r="A384" s="2" t="s">
        <v>398</v>
      </c>
      <c r="B384" s="2" t="s">
        <v>397</v>
      </c>
      <c r="C384" s="2" t="s">
        <v>2201</v>
      </c>
      <c r="D384" s="2" t="s">
        <v>1005</v>
      </c>
      <c r="E384" s="2" t="s">
        <v>1004</v>
      </c>
      <c r="F384" s="2" t="s">
        <v>2762</v>
      </c>
      <c r="G384" s="2" t="s">
        <v>2763</v>
      </c>
      <c r="H384" s="2" t="s">
        <v>2204</v>
      </c>
    </row>
    <row r="385" customFormat="false" ht="15" hidden="false" customHeight="false" outlineLevel="0" collapsed="false">
      <c r="A385" s="2" t="s">
        <v>1021</v>
      </c>
      <c r="B385" s="2" t="s">
        <v>1020</v>
      </c>
      <c r="C385" s="2" t="s">
        <v>2201</v>
      </c>
      <c r="D385" s="2" t="s">
        <v>1015</v>
      </c>
      <c r="E385" s="2" t="s">
        <v>1014</v>
      </c>
      <c r="F385" s="2" t="s">
        <v>2764</v>
      </c>
      <c r="G385" s="2" t="s">
        <v>2765</v>
      </c>
      <c r="H385" s="2" t="s">
        <v>2204</v>
      </c>
    </row>
    <row r="386" customFormat="false" ht="23.85" hidden="false" customHeight="false" outlineLevel="0" collapsed="false">
      <c r="A386" s="2" t="s">
        <v>422</v>
      </c>
      <c r="B386" s="2" t="s">
        <v>421</v>
      </c>
      <c r="C386" s="2" t="s">
        <v>2201</v>
      </c>
      <c r="D386" s="2" t="s">
        <v>1080</v>
      </c>
      <c r="E386" s="2" t="s">
        <v>1079</v>
      </c>
      <c r="F386" s="2" t="s">
        <v>2335</v>
      </c>
      <c r="G386" s="2" t="s">
        <v>2766</v>
      </c>
      <c r="H386" s="2" t="s">
        <v>2204</v>
      </c>
    </row>
    <row r="387" customFormat="false" ht="23.85" hidden="false" customHeight="false" outlineLevel="0" collapsed="false">
      <c r="A387" s="2" t="s">
        <v>422</v>
      </c>
      <c r="B387" s="2" t="s">
        <v>421</v>
      </c>
      <c r="C387" s="2" t="s">
        <v>2201</v>
      </c>
      <c r="D387" s="2" t="s">
        <v>1085</v>
      </c>
      <c r="E387" s="2" t="s">
        <v>1084</v>
      </c>
      <c r="F387" s="2" t="s">
        <v>2767</v>
      </c>
      <c r="G387" s="2" t="s">
        <v>2768</v>
      </c>
      <c r="H387" s="2" t="s">
        <v>2204</v>
      </c>
    </row>
    <row r="388" customFormat="false" ht="15" hidden="false" customHeight="false" outlineLevel="0" collapsed="false">
      <c r="A388" s="2" t="s">
        <v>905</v>
      </c>
      <c r="B388" s="2" t="s">
        <v>904</v>
      </c>
      <c r="C388" s="2" t="s">
        <v>2201</v>
      </c>
      <c r="D388" s="2" t="s">
        <v>899</v>
      </c>
      <c r="E388" s="2" t="s">
        <v>898</v>
      </c>
      <c r="F388" s="2" t="s">
        <v>2769</v>
      </c>
      <c r="G388" s="2" t="s">
        <v>2770</v>
      </c>
      <c r="H388" s="2" t="s">
        <v>2204</v>
      </c>
    </row>
    <row r="389" customFormat="false" ht="15" hidden="false" customHeight="false" outlineLevel="0" collapsed="false">
      <c r="A389" s="2" t="s">
        <v>876</v>
      </c>
      <c r="B389" s="2" t="s">
        <v>875</v>
      </c>
      <c r="C389" s="2" t="s">
        <v>2201</v>
      </c>
      <c r="D389" s="2" t="s">
        <v>869</v>
      </c>
      <c r="E389" s="2" t="s">
        <v>868</v>
      </c>
      <c r="F389" s="2" t="s">
        <v>2220</v>
      </c>
      <c r="G389" s="2" t="s">
        <v>2771</v>
      </c>
      <c r="H389" s="2" t="s">
        <v>2204</v>
      </c>
    </row>
    <row r="390" customFormat="false" ht="15" hidden="false" customHeight="false" outlineLevel="0" collapsed="false">
      <c r="A390" s="2" t="s">
        <v>985</v>
      </c>
      <c r="B390" s="2" t="s">
        <v>984</v>
      </c>
      <c r="C390" s="2" t="s">
        <v>2201</v>
      </c>
      <c r="D390" s="2" t="s">
        <v>979</v>
      </c>
      <c r="E390" s="2" t="s">
        <v>978</v>
      </c>
      <c r="F390" s="2" t="s">
        <v>2772</v>
      </c>
      <c r="G390" s="2" t="s">
        <v>2773</v>
      </c>
      <c r="H390" s="2" t="s">
        <v>2204</v>
      </c>
    </row>
    <row r="391" customFormat="false" ht="15" hidden="false" customHeight="false" outlineLevel="0" collapsed="false">
      <c r="A391" s="2" t="s">
        <v>990</v>
      </c>
      <c r="B391" s="2" t="s">
        <v>989</v>
      </c>
      <c r="C391" s="2" t="s">
        <v>2489</v>
      </c>
      <c r="D391" s="2" t="s">
        <v>979</v>
      </c>
      <c r="E391" s="2" t="s">
        <v>978</v>
      </c>
      <c r="F391" s="2" t="s">
        <v>2772</v>
      </c>
      <c r="G391" s="2" t="s">
        <v>2774</v>
      </c>
      <c r="H391" s="2" t="s">
        <v>2208</v>
      </c>
    </row>
    <row r="392" customFormat="false" ht="15" hidden="false" customHeight="false" outlineLevel="0" collapsed="false">
      <c r="A392" s="2" t="s">
        <v>1131</v>
      </c>
      <c r="B392" s="2" t="s">
        <v>1130</v>
      </c>
      <c r="C392" s="2" t="s">
        <v>2489</v>
      </c>
      <c r="D392" s="2" t="s">
        <v>979</v>
      </c>
      <c r="E392" s="2" t="s">
        <v>978</v>
      </c>
      <c r="F392" s="2" t="s">
        <v>2772</v>
      </c>
      <c r="G392" s="2" t="s">
        <v>2775</v>
      </c>
      <c r="H392" s="2" t="s">
        <v>2208</v>
      </c>
    </row>
    <row r="393" customFormat="false" ht="15" hidden="false" customHeight="false" outlineLevel="0" collapsed="false">
      <c r="A393" s="2" t="s">
        <v>927</v>
      </c>
      <c r="B393" s="2" t="s">
        <v>926</v>
      </c>
      <c r="C393" s="2" t="s">
        <v>2201</v>
      </c>
      <c r="D393" s="2" t="s">
        <v>916</v>
      </c>
      <c r="E393" s="2" t="s">
        <v>915</v>
      </c>
      <c r="F393" s="2" t="s">
        <v>2776</v>
      </c>
      <c r="G393" s="2" t="s">
        <v>2777</v>
      </c>
      <c r="H393" s="2" t="s">
        <v>2204</v>
      </c>
    </row>
    <row r="394" customFormat="false" ht="15" hidden="false" customHeight="false" outlineLevel="0" collapsed="false">
      <c r="A394" s="2" t="s">
        <v>956</v>
      </c>
      <c r="B394" s="2" t="s">
        <v>955</v>
      </c>
      <c r="C394" s="2" t="s">
        <v>2201</v>
      </c>
      <c r="D394" s="2" t="s">
        <v>961</v>
      </c>
      <c r="E394" s="2" t="s">
        <v>960</v>
      </c>
      <c r="F394" s="2" t="s">
        <v>2778</v>
      </c>
      <c r="G394" s="2" t="s">
        <v>2779</v>
      </c>
      <c r="H394" s="2" t="s">
        <v>2204</v>
      </c>
    </row>
    <row r="395" customFormat="false" ht="15" hidden="false" customHeight="false" outlineLevel="0" collapsed="false">
      <c r="A395" s="2" t="s">
        <v>382</v>
      </c>
      <c r="B395" s="2" t="s">
        <v>381</v>
      </c>
      <c r="C395" s="2" t="s">
        <v>2201</v>
      </c>
      <c r="D395" s="2" t="s">
        <v>949</v>
      </c>
      <c r="E395" s="2" t="s">
        <v>948</v>
      </c>
      <c r="F395" s="2" t="s">
        <v>2780</v>
      </c>
      <c r="G395" s="2" t="s">
        <v>2781</v>
      </c>
      <c r="H395" s="2" t="s">
        <v>2204</v>
      </c>
    </row>
    <row r="396" customFormat="false" ht="15" hidden="false" customHeight="false" outlineLevel="0" collapsed="false">
      <c r="A396" s="2" t="s">
        <v>1031</v>
      </c>
      <c r="B396" s="2" t="s">
        <v>1030</v>
      </c>
      <c r="C396" s="2" t="s">
        <v>2201</v>
      </c>
      <c r="D396" s="2" t="s">
        <v>1025</v>
      </c>
      <c r="E396" s="2" t="s">
        <v>1024</v>
      </c>
      <c r="F396" s="2" t="s">
        <v>2782</v>
      </c>
      <c r="G396" s="2" t="s">
        <v>2783</v>
      </c>
      <c r="H396" s="2" t="s">
        <v>2204</v>
      </c>
    </row>
    <row r="397" customFormat="false" ht="15" hidden="false" customHeight="false" outlineLevel="0" collapsed="false">
      <c r="A397" s="2" t="s">
        <v>1075</v>
      </c>
      <c r="B397" s="2" t="s">
        <v>1074</v>
      </c>
      <c r="C397" s="2" t="s">
        <v>2201</v>
      </c>
      <c r="D397" s="2" t="s">
        <v>1070</v>
      </c>
      <c r="E397" s="2" t="s">
        <v>1069</v>
      </c>
      <c r="F397" s="2" t="s">
        <v>2372</v>
      </c>
      <c r="G397" s="2" t="s">
        <v>2784</v>
      </c>
      <c r="H397" s="2" t="s">
        <v>2204</v>
      </c>
    </row>
    <row r="398" customFormat="false" ht="15" hidden="false" customHeight="false" outlineLevel="0" collapsed="false">
      <c r="A398" s="2" t="s">
        <v>1326</v>
      </c>
      <c r="B398" s="2" t="s">
        <v>1325</v>
      </c>
      <c r="C398" s="2" t="s">
        <v>2535</v>
      </c>
      <c r="D398" s="2" t="s">
        <v>1321</v>
      </c>
      <c r="E398" s="2" t="s">
        <v>1320</v>
      </c>
      <c r="F398" s="2" t="s">
        <v>2785</v>
      </c>
      <c r="G398" s="2" t="s">
        <v>2786</v>
      </c>
      <c r="H398" s="2" t="s">
        <v>2208</v>
      </c>
    </row>
    <row r="399" customFormat="false" ht="15" hidden="false" customHeight="false" outlineLevel="0" collapsed="false">
      <c r="A399" s="2" t="s">
        <v>1000</v>
      </c>
      <c r="B399" s="2" t="s">
        <v>999</v>
      </c>
      <c r="C399" s="2" t="s">
        <v>2201</v>
      </c>
      <c r="D399" s="2" t="s">
        <v>1326</v>
      </c>
      <c r="E399" s="2" t="s">
        <v>1325</v>
      </c>
      <c r="F399" s="2" t="s">
        <v>2787</v>
      </c>
      <c r="G399" s="2" t="s">
        <v>2788</v>
      </c>
      <c r="H399" s="2" t="s">
        <v>2204</v>
      </c>
    </row>
    <row r="400" customFormat="false" ht="15" hidden="false" customHeight="false" outlineLevel="0" collapsed="false">
      <c r="A400" s="2" t="s">
        <v>1126</v>
      </c>
      <c r="B400" s="2" t="s">
        <v>1125</v>
      </c>
      <c r="C400" s="2" t="s">
        <v>2201</v>
      </c>
      <c r="D400" s="2" t="s">
        <v>1154</v>
      </c>
      <c r="E400" s="2" t="s">
        <v>1153</v>
      </c>
      <c r="F400" s="2" t="s">
        <v>2789</v>
      </c>
      <c r="G400" s="2" t="s">
        <v>2790</v>
      </c>
      <c r="H400" s="2" t="s">
        <v>2204</v>
      </c>
    </row>
    <row r="401" customFormat="false" ht="23.85" hidden="false" customHeight="false" outlineLevel="0" collapsed="false">
      <c r="A401" s="2" t="s">
        <v>922</v>
      </c>
      <c r="B401" s="2" t="s">
        <v>921</v>
      </c>
      <c r="C401" s="2" t="s">
        <v>2201</v>
      </c>
      <c r="D401" s="2" t="s">
        <v>937</v>
      </c>
      <c r="E401" s="2" t="s">
        <v>936</v>
      </c>
      <c r="F401" s="2" t="s">
        <v>2791</v>
      </c>
      <c r="G401" s="2" t="s">
        <v>2792</v>
      </c>
      <c r="H401" s="2" t="s">
        <v>2204</v>
      </c>
    </row>
    <row r="402" customFormat="false" ht="15" hidden="false" customHeight="false" outlineLevel="0" collapsed="false">
      <c r="A402" s="2" t="s">
        <v>1104</v>
      </c>
      <c r="B402" s="2" t="s">
        <v>1103</v>
      </c>
      <c r="C402" s="2" t="s">
        <v>2201</v>
      </c>
      <c r="D402" s="2" t="s">
        <v>1114</v>
      </c>
      <c r="E402" s="2" t="s">
        <v>1113</v>
      </c>
      <c r="F402" s="2" t="s">
        <v>2793</v>
      </c>
      <c r="G402" s="2" t="s">
        <v>2794</v>
      </c>
      <c r="H402" s="2" t="s">
        <v>2204</v>
      </c>
    </row>
    <row r="403" customFormat="false" ht="15" hidden="false" customHeight="false" outlineLevel="0" collapsed="false">
      <c r="A403" s="2" t="s">
        <v>1195</v>
      </c>
      <c r="B403" s="2" t="s">
        <v>1194</v>
      </c>
      <c r="C403" s="2" t="s">
        <v>2201</v>
      </c>
      <c r="D403" s="2" t="s">
        <v>1190</v>
      </c>
      <c r="E403" s="2" t="s">
        <v>1189</v>
      </c>
      <c r="F403" s="2" t="s">
        <v>2795</v>
      </c>
      <c r="G403" s="2" t="s">
        <v>2796</v>
      </c>
      <c r="H403" s="2" t="s">
        <v>2204</v>
      </c>
    </row>
    <row r="404" customFormat="false" ht="23.85" hidden="false" customHeight="false" outlineLevel="0" collapsed="false">
      <c r="A404" s="2" t="s">
        <v>382</v>
      </c>
      <c r="B404" s="2" t="s">
        <v>381</v>
      </c>
      <c r="C404" s="2" t="s">
        <v>2489</v>
      </c>
      <c r="D404" s="2" t="s">
        <v>1148</v>
      </c>
      <c r="E404" s="2" t="s">
        <v>1147</v>
      </c>
      <c r="F404" s="2" t="s">
        <v>2797</v>
      </c>
      <c r="G404" s="2" t="s">
        <v>2798</v>
      </c>
      <c r="H404" s="2" t="s">
        <v>2208</v>
      </c>
    </row>
    <row r="405" customFormat="false" ht="23.85" hidden="false" customHeight="false" outlineLevel="0" collapsed="false">
      <c r="A405" s="2" t="s">
        <v>382</v>
      </c>
      <c r="B405" s="2" t="s">
        <v>381</v>
      </c>
      <c r="C405" s="2" t="s">
        <v>2489</v>
      </c>
      <c r="D405" s="2" t="s">
        <v>967</v>
      </c>
      <c r="E405" s="2" t="s">
        <v>966</v>
      </c>
      <c r="F405" s="2" t="s">
        <v>2799</v>
      </c>
      <c r="G405" s="2" t="s">
        <v>2800</v>
      </c>
      <c r="H405" s="2" t="s">
        <v>2208</v>
      </c>
    </row>
    <row r="406" customFormat="false" ht="23.85" hidden="false" customHeight="false" outlineLevel="0" collapsed="false">
      <c r="A406" s="2" t="s">
        <v>949</v>
      </c>
      <c r="B406" s="2" t="s">
        <v>948</v>
      </c>
      <c r="C406" s="2" t="s">
        <v>2307</v>
      </c>
      <c r="D406" s="2" t="s">
        <v>967</v>
      </c>
      <c r="E406" s="2" t="s">
        <v>966</v>
      </c>
      <c r="F406" s="2" t="s">
        <v>2801</v>
      </c>
      <c r="G406" s="2" t="s">
        <v>2802</v>
      </c>
      <c r="H406" s="2" t="s">
        <v>2204</v>
      </c>
    </row>
    <row r="407" customFormat="false" ht="23.85" hidden="false" customHeight="false" outlineLevel="0" collapsed="false">
      <c r="A407" s="2" t="s">
        <v>967</v>
      </c>
      <c r="B407" s="2" t="s">
        <v>966</v>
      </c>
      <c r="C407" s="2" t="s">
        <v>2307</v>
      </c>
      <c r="D407" s="2" t="s">
        <v>995</v>
      </c>
      <c r="E407" s="2" t="s">
        <v>994</v>
      </c>
      <c r="F407" s="2" t="s">
        <v>2717</v>
      </c>
      <c r="G407" s="2" t="s">
        <v>2803</v>
      </c>
      <c r="H407" s="2" t="s">
        <v>2204</v>
      </c>
    </row>
    <row r="408" customFormat="false" ht="15" hidden="false" customHeight="false" outlineLevel="0" collapsed="false">
      <c r="A408" s="2" t="s">
        <v>249</v>
      </c>
      <c r="B408" s="2" t="s">
        <v>248</v>
      </c>
      <c r="C408" s="2" t="s">
        <v>2211</v>
      </c>
      <c r="D408" s="2" t="s">
        <v>1178</v>
      </c>
      <c r="E408" s="2" t="s">
        <v>1177</v>
      </c>
      <c r="F408" s="2" t="s">
        <v>2804</v>
      </c>
      <c r="G408" s="2" t="s">
        <v>2805</v>
      </c>
      <c r="H408" s="2" t="s">
        <v>2204</v>
      </c>
    </row>
    <row r="409" customFormat="false" ht="15" hidden="false" customHeight="false" outlineLevel="0" collapsed="false">
      <c r="A409" s="2" t="s">
        <v>249</v>
      </c>
      <c r="B409" s="2" t="s">
        <v>248</v>
      </c>
      <c r="C409" s="2" t="s">
        <v>2211</v>
      </c>
      <c r="D409" s="2" t="s">
        <v>1261</v>
      </c>
      <c r="E409" s="2" t="s">
        <v>1260</v>
      </c>
      <c r="F409" s="2" t="s">
        <v>2581</v>
      </c>
      <c r="G409" s="2" t="s">
        <v>2806</v>
      </c>
      <c r="H409" s="2" t="s">
        <v>2204</v>
      </c>
    </row>
    <row r="410" customFormat="false" ht="23.85" hidden="false" customHeight="false" outlineLevel="0" collapsed="false">
      <c r="A410" s="2" t="s">
        <v>249</v>
      </c>
      <c r="B410" s="2" t="s">
        <v>248</v>
      </c>
      <c r="C410" s="2" t="s">
        <v>2211</v>
      </c>
      <c r="D410" s="2" t="s">
        <v>1217</v>
      </c>
      <c r="E410" s="2" t="s">
        <v>1216</v>
      </c>
      <c r="F410" s="2" t="s">
        <v>2325</v>
      </c>
      <c r="G410" s="2" t="s">
        <v>2807</v>
      </c>
      <c r="H410" s="2" t="s">
        <v>2204</v>
      </c>
    </row>
    <row r="411" customFormat="false" ht="23.85" hidden="false" customHeight="false" outlineLevel="0" collapsed="false">
      <c r="A411" s="2" t="s">
        <v>1160</v>
      </c>
      <c r="B411" s="2" t="s">
        <v>1159</v>
      </c>
      <c r="C411" s="2" t="s">
        <v>2211</v>
      </c>
      <c r="D411" s="2" t="s">
        <v>1223</v>
      </c>
      <c r="E411" s="2" t="s">
        <v>1222</v>
      </c>
      <c r="F411" s="2" t="s">
        <v>2808</v>
      </c>
      <c r="G411" s="2" t="s">
        <v>2809</v>
      </c>
      <c r="H411" s="2" t="s">
        <v>2204</v>
      </c>
    </row>
    <row r="412" customFormat="false" ht="15" hidden="false" customHeight="false" outlineLevel="0" collapsed="false">
      <c r="A412" s="2" t="s">
        <v>1114</v>
      </c>
      <c r="B412" s="2" t="s">
        <v>1113</v>
      </c>
      <c r="C412" s="2" t="s">
        <v>2211</v>
      </c>
      <c r="D412" s="2" t="s">
        <v>1154</v>
      </c>
      <c r="E412" s="2" t="s">
        <v>1153</v>
      </c>
      <c r="F412" s="2" t="s">
        <v>2717</v>
      </c>
      <c r="G412" s="2" t="s">
        <v>2810</v>
      </c>
      <c r="H412" s="2" t="s">
        <v>2204</v>
      </c>
    </row>
    <row r="413" customFormat="false" ht="15" hidden="false" customHeight="false" outlineLevel="0" collapsed="false">
      <c r="A413" s="2" t="s">
        <v>1184</v>
      </c>
      <c r="B413" s="2" t="s">
        <v>1183</v>
      </c>
      <c r="C413" s="2" t="s">
        <v>2211</v>
      </c>
      <c r="D413" s="2" t="s">
        <v>1190</v>
      </c>
      <c r="E413" s="2" t="s">
        <v>1189</v>
      </c>
      <c r="F413" s="2" t="s">
        <v>2795</v>
      </c>
      <c r="G413" s="2" t="s">
        <v>2811</v>
      </c>
      <c r="H413" s="2" t="s">
        <v>2204</v>
      </c>
    </row>
    <row r="414" customFormat="false" ht="15" hidden="false" customHeight="false" outlineLevel="0" collapsed="false">
      <c r="A414" s="2" t="s">
        <v>1178</v>
      </c>
      <c r="B414" s="2" t="s">
        <v>1177</v>
      </c>
      <c r="C414" s="2" t="s">
        <v>2320</v>
      </c>
      <c r="D414" s="2" t="s">
        <v>129</v>
      </c>
      <c r="E414" s="2" t="s">
        <v>128</v>
      </c>
      <c r="F414" s="2" t="s">
        <v>2812</v>
      </c>
      <c r="G414" s="2" t="s">
        <v>2813</v>
      </c>
      <c r="H414" s="2" t="s">
        <v>2204</v>
      </c>
    </row>
    <row r="415" customFormat="false" ht="15" hidden="false" customHeight="false" outlineLevel="0" collapsed="false">
      <c r="A415" s="2" t="s">
        <v>1005</v>
      </c>
      <c r="B415" s="2" t="s">
        <v>1004</v>
      </c>
      <c r="C415" s="2" t="s">
        <v>2320</v>
      </c>
      <c r="D415" s="2" t="s">
        <v>75</v>
      </c>
      <c r="E415" s="2" t="s">
        <v>74</v>
      </c>
      <c r="F415" s="2" t="s">
        <v>2567</v>
      </c>
      <c r="G415" s="2" t="s">
        <v>2814</v>
      </c>
      <c r="H415" s="2" t="s">
        <v>2204</v>
      </c>
    </row>
    <row r="416" customFormat="false" ht="23.85" hidden="false" customHeight="false" outlineLevel="0" collapsed="false">
      <c r="A416" s="2" t="s">
        <v>1098</v>
      </c>
      <c r="B416" s="2" t="s">
        <v>1097</v>
      </c>
      <c r="C416" s="2" t="s">
        <v>2214</v>
      </c>
      <c r="D416" s="2" t="s">
        <v>937</v>
      </c>
      <c r="E416" s="2" t="s">
        <v>936</v>
      </c>
      <c r="F416" s="2" t="s">
        <v>2815</v>
      </c>
      <c r="G416" s="2" t="s">
        <v>2816</v>
      </c>
      <c r="H416" s="2" t="s">
        <v>2217</v>
      </c>
    </row>
    <row r="417" customFormat="false" ht="23.85" hidden="false" customHeight="false" outlineLevel="0" collapsed="false">
      <c r="A417" s="2" t="s">
        <v>1321</v>
      </c>
      <c r="B417" s="2" t="s">
        <v>1320</v>
      </c>
      <c r="C417" s="2" t="s">
        <v>2535</v>
      </c>
      <c r="D417" s="2" t="s">
        <v>1010</v>
      </c>
      <c r="E417" s="2" t="s">
        <v>1009</v>
      </c>
      <c r="F417" s="2" t="s">
        <v>2726</v>
      </c>
      <c r="G417" s="2" t="s">
        <v>2817</v>
      </c>
      <c r="H417" s="2" t="s">
        <v>2208</v>
      </c>
    </row>
    <row r="418" customFormat="false" ht="15" hidden="false" customHeight="false" outlineLevel="0" collapsed="false">
      <c r="A418" s="2" t="s">
        <v>1070</v>
      </c>
      <c r="B418" s="2" t="s">
        <v>1069</v>
      </c>
      <c r="C418" s="2" t="s">
        <v>2535</v>
      </c>
      <c r="D418" s="2" t="s">
        <v>869</v>
      </c>
      <c r="E418" s="2" t="s">
        <v>868</v>
      </c>
      <c r="F418" s="2" t="s">
        <v>2409</v>
      </c>
      <c r="G418" s="2" t="s">
        <v>2818</v>
      </c>
      <c r="H418" s="2" t="s">
        <v>2208</v>
      </c>
    </row>
    <row r="419" customFormat="false" ht="15" hidden="false" customHeight="false" outlineLevel="0" collapsed="false">
      <c r="A419" s="2" t="s">
        <v>1070</v>
      </c>
      <c r="B419" s="2" t="s">
        <v>1069</v>
      </c>
      <c r="C419" s="2" t="s">
        <v>2535</v>
      </c>
      <c r="D419" s="2" t="s">
        <v>1005</v>
      </c>
      <c r="E419" s="2" t="s">
        <v>1004</v>
      </c>
      <c r="F419" s="2" t="s">
        <v>2409</v>
      </c>
      <c r="G419" s="2" t="s">
        <v>2818</v>
      </c>
      <c r="H419" s="2" t="s">
        <v>2208</v>
      </c>
    </row>
    <row r="420" customFormat="false" ht="15" hidden="false" customHeight="false" outlineLevel="0" collapsed="false">
      <c r="A420" s="2" t="s">
        <v>1070</v>
      </c>
      <c r="B420" s="2" t="s">
        <v>1069</v>
      </c>
      <c r="C420" s="2" t="s">
        <v>2535</v>
      </c>
      <c r="D420" s="2" t="s">
        <v>979</v>
      </c>
      <c r="E420" s="2" t="s">
        <v>978</v>
      </c>
      <c r="F420" s="2" t="s">
        <v>2409</v>
      </c>
      <c r="G420" s="2" t="s">
        <v>2818</v>
      </c>
      <c r="H420" s="2" t="s">
        <v>2208</v>
      </c>
    </row>
    <row r="421" customFormat="false" ht="15" hidden="false" customHeight="false" outlineLevel="0" collapsed="false">
      <c r="A421" s="2" t="s">
        <v>1070</v>
      </c>
      <c r="B421" s="2" t="s">
        <v>1069</v>
      </c>
      <c r="C421" s="2" t="s">
        <v>2535</v>
      </c>
      <c r="D421" s="2" t="s">
        <v>1015</v>
      </c>
      <c r="E421" s="2" t="s">
        <v>1014</v>
      </c>
      <c r="F421" s="2" t="s">
        <v>2409</v>
      </c>
      <c r="G421" s="2" t="s">
        <v>2818</v>
      </c>
      <c r="H421" s="2" t="s">
        <v>2208</v>
      </c>
    </row>
    <row r="422" customFormat="false" ht="15" hidden="false" customHeight="false" outlineLevel="0" collapsed="false">
      <c r="A422" s="2" t="s">
        <v>1070</v>
      </c>
      <c r="B422" s="2" t="s">
        <v>1069</v>
      </c>
      <c r="C422" s="2" t="s">
        <v>2535</v>
      </c>
      <c r="D422" s="2" t="s">
        <v>1080</v>
      </c>
      <c r="E422" s="2" t="s">
        <v>1079</v>
      </c>
      <c r="F422" s="2" t="s">
        <v>2409</v>
      </c>
      <c r="G422" s="2" t="s">
        <v>2819</v>
      </c>
      <c r="H422" s="2" t="s">
        <v>2208</v>
      </c>
    </row>
    <row r="423" customFormat="false" ht="15" hidden="false" customHeight="false" outlineLevel="0" collapsed="false">
      <c r="A423" s="2" t="s">
        <v>979</v>
      </c>
      <c r="B423" s="2" t="s">
        <v>978</v>
      </c>
      <c r="C423" s="2" t="s">
        <v>2535</v>
      </c>
      <c r="D423" s="2" t="s">
        <v>75</v>
      </c>
      <c r="E423" s="2" t="s">
        <v>74</v>
      </c>
      <c r="F423" s="2" t="s">
        <v>2399</v>
      </c>
      <c r="G423" s="2" t="s">
        <v>2820</v>
      </c>
      <c r="H423" s="2" t="s">
        <v>2208</v>
      </c>
    </row>
    <row r="424" customFormat="false" ht="23.85" hidden="false" customHeight="false" outlineLevel="0" collapsed="false">
      <c r="A424" s="2" t="s">
        <v>1142</v>
      </c>
      <c r="B424" s="2" t="s">
        <v>1141</v>
      </c>
      <c r="C424" s="2" t="s">
        <v>2205</v>
      </c>
      <c r="D424" s="2" t="s">
        <v>979</v>
      </c>
      <c r="E424" s="2" t="s">
        <v>978</v>
      </c>
      <c r="F424" s="2" t="s">
        <v>2399</v>
      </c>
      <c r="G424" s="2" t="s">
        <v>2821</v>
      </c>
      <c r="H424" s="2" t="s">
        <v>2208</v>
      </c>
    </row>
    <row r="425" customFormat="false" ht="23.85" hidden="false" customHeight="false" outlineLevel="0" collapsed="false">
      <c r="A425" s="2" t="s">
        <v>1142</v>
      </c>
      <c r="B425" s="2" t="s">
        <v>1141</v>
      </c>
      <c r="C425" s="2" t="s">
        <v>2205</v>
      </c>
      <c r="D425" s="2" t="s">
        <v>1148</v>
      </c>
      <c r="E425" s="2" t="s">
        <v>1147</v>
      </c>
      <c r="F425" s="2" t="s">
        <v>2748</v>
      </c>
      <c r="G425" s="2" t="s">
        <v>2822</v>
      </c>
      <c r="H425" s="2" t="s">
        <v>2208</v>
      </c>
    </row>
    <row r="426" customFormat="false" ht="23.85" hidden="false" customHeight="false" outlineLevel="0" collapsed="false">
      <c r="A426" s="2" t="s">
        <v>1142</v>
      </c>
      <c r="B426" s="2" t="s">
        <v>1141</v>
      </c>
      <c r="C426" s="2" t="s">
        <v>2205</v>
      </c>
      <c r="D426" s="2" t="s">
        <v>1205</v>
      </c>
      <c r="E426" s="2" t="s">
        <v>1204</v>
      </c>
      <c r="F426" s="2" t="s">
        <v>2449</v>
      </c>
      <c r="G426" s="2" t="s">
        <v>2823</v>
      </c>
      <c r="H426" s="2" t="s">
        <v>2208</v>
      </c>
    </row>
    <row r="427" customFormat="false" ht="23.85" hidden="false" customHeight="false" outlineLevel="0" collapsed="false">
      <c r="A427" s="2" t="s">
        <v>1142</v>
      </c>
      <c r="B427" s="2" t="s">
        <v>1141</v>
      </c>
      <c r="C427" s="2" t="s">
        <v>2205</v>
      </c>
      <c r="D427" s="2" t="s">
        <v>1217</v>
      </c>
      <c r="E427" s="2" t="s">
        <v>1216</v>
      </c>
      <c r="F427" s="2" t="s">
        <v>2327</v>
      </c>
      <c r="G427" s="2" t="s">
        <v>2824</v>
      </c>
      <c r="H427" s="2" t="s">
        <v>2208</v>
      </c>
    </row>
    <row r="428" customFormat="false" ht="23.85" hidden="false" customHeight="false" outlineLevel="0" collapsed="false">
      <c r="A428" s="2" t="s">
        <v>1142</v>
      </c>
      <c r="B428" s="2" t="s">
        <v>1141</v>
      </c>
      <c r="C428" s="2" t="s">
        <v>2205</v>
      </c>
      <c r="D428" s="2" t="s">
        <v>1223</v>
      </c>
      <c r="E428" s="2" t="s">
        <v>1222</v>
      </c>
      <c r="F428" s="2" t="s">
        <v>2738</v>
      </c>
      <c r="G428" s="2" t="s">
        <v>2825</v>
      </c>
      <c r="H428" s="2" t="s">
        <v>2208</v>
      </c>
    </row>
    <row r="429" customFormat="false" ht="23.85" hidden="false" customHeight="false" outlineLevel="0" collapsed="false">
      <c r="A429" s="2" t="s">
        <v>1142</v>
      </c>
      <c r="B429" s="2" t="s">
        <v>1141</v>
      </c>
      <c r="C429" s="2" t="s">
        <v>2205</v>
      </c>
      <c r="D429" s="2" t="s">
        <v>219</v>
      </c>
      <c r="E429" s="2" t="s">
        <v>218</v>
      </c>
      <c r="F429" s="2" t="s">
        <v>2826</v>
      </c>
      <c r="G429" s="2" t="s">
        <v>2827</v>
      </c>
      <c r="H429" s="2" t="s">
        <v>2208</v>
      </c>
    </row>
    <row r="430" customFormat="false" ht="23.85" hidden="false" customHeight="false" outlineLevel="0" collapsed="false">
      <c r="A430" s="2" t="s">
        <v>1131</v>
      </c>
      <c r="B430" s="2" t="s">
        <v>1130</v>
      </c>
      <c r="C430" s="2" t="s">
        <v>2201</v>
      </c>
      <c r="D430" s="2" t="s">
        <v>1142</v>
      </c>
      <c r="E430" s="2" t="s">
        <v>1141</v>
      </c>
      <c r="F430" s="2" t="s">
        <v>2780</v>
      </c>
      <c r="G430" s="2" t="s">
        <v>2828</v>
      </c>
      <c r="H430" s="2" t="s">
        <v>2204</v>
      </c>
    </row>
    <row r="431" customFormat="false" ht="15" hidden="false" customHeight="false" outlineLevel="0" collapsed="false">
      <c r="A431" s="2" t="s">
        <v>1109</v>
      </c>
      <c r="B431" s="2" t="s">
        <v>1108</v>
      </c>
      <c r="C431" s="2" t="s">
        <v>2205</v>
      </c>
      <c r="D431" s="2" t="s">
        <v>1154</v>
      </c>
      <c r="E431" s="2" t="s">
        <v>1153</v>
      </c>
      <c r="F431" s="2" t="s">
        <v>2730</v>
      </c>
      <c r="G431" s="2" t="s">
        <v>2829</v>
      </c>
      <c r="H431" s="2" t="s">
        <v>2208</v>
      </c>
    </row>
    <row r="432" customFormat="false" ht="15" hidden="false" customHeight="false" outlineLevel="0" collapsed="false">
      <c r="A432" s="2" t="s">
        <v>1109</v>
      </c>
      <c r="B432" s="2" t="s">
        <v>1108</v>
      </c>
      <c r="C432" s="2" t="s">
        <v>2205</v>
      </c>
      <c r="D432" s="2" t="s">
        <v>1190</v>
      </c>
      <c r="E432" s="2" t="s">
        <v>1189</v>
      </c>
      <c r="F432" s="2" t="s">
        <v>2734</v>
      </c>
      <c r="G432" s="2" t="s">
        <v>2829</v>
      </c>
      <c r="H432" s="2" t="s">
        <v>2208</v>
      </c>
    </row>
    <row r="433" customFormat="false" ht="15" hidden="false" customHeight="false" outlineLevel="0" collapsed="false">
      <c r="A433" s="2" t="s">
        <v>1228</v>
      </c>
      <c r="B433" s="2" t="s">
        <v>1227</v>
      </c>
      <c r="C433" s="2" t="s">
        <v>2470</v>
      </c>
      <c r="D433" s="2" t="s">
        <v>219</v>
      </c>
      <c r="E433" s="2" t="s">
        <v>218</v>
      </c>
      <c r="F433" s="2" t="s">
        <v>2745</v>
      </c>
      <c r="G433" s="2" t="s">
        <v>2830</v>
      </c>
      <c r="H433" s="2" t="s">
        <v>2208</v>
      </c>
    </row>
    <row r="434" customFormat="false" ht="15" hidden="false" customHeight="false" outlineLevel="0" collapsed="false">
      <c r="A434" s="2" t="s">
        <v>1489</v>
      </c>
      <c r="B434" s="2" t="s">
        <v>1488</v>
      </c>
      <c r="C434" s="2" t="s">
        <v>2205</v>
      </c>
      <c r="D434" s="2" t="s">
        <v>1042</v>
      </c>
      <c r="E434" s="2" t="s">
        <v>1041</v>
      </c>
      <c r="F434" s="2" t="s">
        <v>2831</v>
      </c>
      <c r="G434" s="2" t="s">
        <v>2832</v>
      </c>
      <c r="H434" s="2" t="s">
        <v>2208</v>
      </c>
    </row>
    <row r="435" customFormat="false" ht="15" hidden="false" customHeight="false" outlineLevel="0" collapsed="false">
      <c r="A435" s="2" t="s">
        <v>1042</v>
      </c>
      <c r="B435" s="2" t="s">
        <v>1041</v>
      </c>
      <c r="C435" s="2" t="s">
        <v>2214</v>
      </c>
      <c r="D435" s="2" t="s">
        <v>75</v>
      </c>
      <c r="E435" s="2" t="s">
        <v>74</v>
      </c>
      <c r="F435" s="2" t="s">
        <v>2831</v>
      </c>
      <c r="G435" s="2" t="s">
        <v>2833</v>
      </c>
      <c r="H435" s="2" t="s">
        <v>2217</v>
      </c>
    </row>
    <row r="436" customFormat="false" ht="23.85" hidden="false" customHeight="false" outlineLevel="0" collapsed="false">
      <c r="A436" s="2" t="s">
        <v>1042</v>
      </c>
      <c r="B436" s="2" t="s">
        <v>1041</v>
      </c>
      <c r="C436" s="2" t="s">
        <v>2214</v>
      </c>
      <c r="D436" s="2" t="s">
        <v>1824</v>
      </c>
      <c r="E436" s="2" t="s">
        <v>1823</v>
      </c>
      <c r="F436" s="2" t="s">
        <v>2834</v>
      </c>
      <c r="G436" s="2" t="s">
        <v>2835</v>
      </c>
      <c r="H436" s="2" t="s">
        <v>2217</v>
      </c>
    </row>
    <row r="437" customFormat="false" ht="23.85" hidden="false" customHeight="false" outlineLevel="0" collapsed="false">
      <c r="A437" s="2" t="s">
        <v>1489</v>
      </c>
      <c r="B437" s="2" t="s">
        <v>1488</v>
      </c>
      <c r="C437" s="2" t="s">
        <v>2205</v>
      </c>
      <c r="D437" s="2" t="s">
        <v>1091</v>
      </c>
      <c r="E437" s="2" t="s">
        <v>1090</v>
      </c>
      <c r="F437" s="2" t="s">
        <v>2533</v>
      </c>
      <c r="G437" s="2" t="s">
        <v>2836</v>
      </c>
      <c r="H437" s="2" t="s">
        <v>2208</v>
      </c>
    </row>
    <row r="438" customFormat="false" ht="23.85" hidden="false" customHeight="false" outlineLevel="0" collapsed="false">
      <c r="A438" s="2" t="s">
        <v>943</v>
      </c>
      <c r="B438" s="2" t="s">
        <v>942</v>
      </c>
      <c r="C438" s="2" t="s">
        <v>2470</v>
      </c>
      <c r="D438" s="2" t="s">
        <v>1091</v>
      </c>
      <c r="E438" s="2" t="s">
        <v>1090</v>
      </c>
      <c r="F438" s="2" t="s">
        <v>2533</v>
      </c>
      <c r="G438" s="2" t="s">
        <v>2837</v>
      </c>
      <c r="H438" s="2" t="s">
        <v>2208</v>
      </c>
    </row>
    <row r="439" customFormat="false" ht="23.85" hidden="false" customHeight="false" outlineLevel="0" collapsed="false">
      <c r="A439" s="2" t="s">
        <v>1091</v>
      </c>
      <c r="B439" s="2" t="s">
        <v>1090</v>
      </c>
      <c r="C439" s="2" t="s">
        <v>2214</v>
      </c>
      <c r="D439" s="2" t="s">
        <v>1042</v>
      </c>
      <c r="E439" s="2" t="s">
        <v>1041</v>
      </c>
      <c r="F439" s="2" t="s">
        <v>2533</v>
      </c>
      <c r="G439" s="2" t="s">
        <v>2838</v>
      </c>
      <c r="H439" s="2" t="s">
        <v>2217</v>
      </c>
    </row>
    <row r="440" customFormat="false" ht="23.85" hidden="false" customHeight="false" outlineLevel="0" collapsed="false">
      <c r="A440" s="2" t="s">
        <v>1251</v>
      </c>
      <c r="B440" s="2" t="s">
        <v>1250</v>
      </c>
      <c r="C440" s="2" t="s">
        <v>2205</v>
      </c>
      <c r="D440" s="2" t="s">
        <v>1246</v>
      </c>
      <c r="E440" s="2" t="s">
        <v>1245</v>
      </c>
      <c r="F440" s="2" t="s">
        <v>2755</v>
      </c>
      <c r="G440" s="2" t="s">
        <v>2839</v>
      </c>
      <c r="H440" s="2" t="s">
        <v>2208</v>
      </c>
    </row>
    <row r="441" customFormat="false" ht="23.85" hidden="false" customHeight="false" outlineLevel="0" collapsed="false">
      <c r="A441" s="2" t="s">
        <v>1251</v>
      </c>
      <c r="B441" s="2" t="s">
        <v>1250</v>
      </c>
      <c r="C441" s="2" t="s">
        <v>2205</v>
      </c>
      <c r="D441" s="2" t="s">
        <v>1256</v>
      </c>
      <c r="E441" s="2" t="s">
        <v>1255</v>
      </c>
      <c r="F441" s="2" t="s">
        <v>2755</v>
      </c>
      <c r="G441" s="2" t="s">
        <v>2839</v>
      </c>
      <c r="H441" s="2" t="s">
        <v>2208</v>
      </c>
    </row>
    <row r="442" customFormat="false" ht="15" hidden="false" customHeight="false" outlineLevel="0" collapsed="false">
      <c r="A442" s="2" t="s">
        <v>1256</v>
      </c>
      <c r="B442" s="2" t="s">
        <v>1255</v>
      </c>
      <c r="C442" s="2" t="s">
        <v>2535</v>
      </c>
      <c r="D442" s="2" t="s">
        <v>219</v>
      </c>
      <c r="E442" s="2" t="s">
        <v>218</v>
      </c>
      <c r="F442" s="2" t="s">
        <v>2767</v>
      </c>
      <c r="G442" s="2" t="s">
        <v>2840</v>
      </c>
      <c r="H442" s="2" t="s">
        <v>2208</v>
      </c>
    </row>
    <row r="443" customFormat="false" ht="15" hidden="false" customHeight="false" outlineLevel="0" collapsed="false">
      <c r="A443" s="2" t="s">
        <v>1256</v>
      </c>
      <c r="B443" s="2" t="s">
        <v>1255</v>
      </c>
      <c r="C443" s="2" t="s">
        <v>2214</v>
      </c>
      <c r="D443" s="2" t="s">
        <v>1190</v>
      </c>
      <c r="E443" s="2" t="s">
        <v>1189</v>
      </c>
      <c r="F443" s="2" t="s">
        <v>2645</v>
      </c>
      <c r="G443" s="2" t="s">
        <v>2841</v>
      </c>
      <c r="H443" s="2" t="s">
        <v>2217</v>
      </c>
    </row>
    <row r="444" customFormat="false" ht="15" hidden="false" customHeight="false" outlineLevel="0" collapsed="false">
      <c r="A444" s="2" t="s">
        <v>1246</v>
      </c>
      <c r="B444" s="2" t="s">
        <v>1245</v>
      </c>
      <c r="C444" s="2" t="s">
        <v>2214</v>
      </c>
      <c r="D444" s="2" t="s">
        <v>1154</v>
      </c>
      <c r="E444" s="2" t="s">
        <v>1153</v>
      </c>
      <c r="F444" s="2" t="s">
        <v>2755</v>
      </c>
      <c r="G444" s="2" t="s">
        <v>2842</v>
      </c>
      <c r="H444" s="2" t="s">
        <v>2217</v>
      </c>
    </row>
    <row r="445" customFormat="false" ht="15" hidden="false" customHeight="false" outlineLevel="0" collapsed="false">
      <c r="A445" s="2" t="s">
        <v>1211</v>
      </c>
      <c r="B445" s="2" t="s">
        <v>1210</v>
      </c>
      <c r="C445" s="2" t="s">
        <v>2470</v>
      </c>
      <c r="D445" s="2" t="s">
        <v>1190</v>
      </c>
      <c r="E445" s="2" t="s">
        <v>1189</v>
      </c>
      <c r="F445" s="2" t="s">
        <v>2671</v>
      </c>
      <c r="G445" s="2" t="s">
        <v>2843</v>
      </c>
      <c r="H445" s="2" t="s">
        <v>2208</v>
      </c>
    </row>
    <row r="446" customFormat="false" ht="15" hidden="false" customHeight="false" outlineLevel="0" collapsed="false">
      <c r="A446" s="2" t="s">
        <v>1200</v>
      </c>
      <c r="B446" s="2" t="s">
        <v>1199</v>
      </c>
      <c r="C446" s="2" t="s">
        <v>2218</v>
      </c>
      <c r="D446" s="2" t="s">
        <v>114</v>
      </c>
      <c r="E446" s="2" t="s">
        <v>113</v>
      </c>
      <c r="F446" s="2" t="s">
        <v>2844</v>
      </c>
      <c r="G446" s="2" t="s">
        <v>2845</v>
      </c>
      <c r="H446" s="2" t="s">
        <v>2208</v>
      </c>
    </row>
    <row r="447" customFormat="false" ht="23.85" hidden="false" customHeight="false" outlineLevel="0" collapsed="false">
      <c r="A447" s="2" t="s">
        <v>1148</v>
      </c>
      <c r="B447" s="2" t="s">
        <v>1147</v>
      </c>
      <c r="C447" s="2" t="s">
        <v>2470</v>
      </c>
      <c r="D447" s="2" t="s">
        <v>1190</v>
      </c>
      <c r="E447" s="2" t="s">
        <v>1189</v>
      </c>
      <c r="F447" s="2" t="s">
        <v>2734</v>
      </c>
      <c r="G447" s="2" t="s">
        <v>2846</v>
      </c>
      <c r="H447" s="2" t="s">
        <v>2208</v>
      </c>
    </row>
    <row r="448" customFormat="false" ht="15" hidden="false" customHeight="false" outlineLevel="0" collapsed="false">
      <c r="A448" s="2" t="s">
        <v>1205</v>
      </c>
      <c r="B448" s="2" t="s">
        <v>1204</v>
      </c>
      <c r="C448" s="2" t="s">
        <v>2470</v>
      </c>
      <c r="D448" s="2" t="s">
        <v>1190</v>
      </c>
      <c r="E448" s="2" t="s">
        <v>1189</v>
      </c>
      <c r="F448" s="2" t="s">
        <v>2847</v>
      </c>
      <c r="G448" s="2" t="s">
        <v>2848</v>
      </c>
      <c r="H448" s="2" t="s">
        <v>2208</v>
      </c>
    </row>
    <row r="449" customFormat="false" ht="23.85" hidden="false" customHeight="false" outlineLevel="0" collapsed="false">
      <c r="A449" s="2" t="s">
        <v>1047</v>
      </c>
      <c r="B449" s="2" t="s">
        <v>1046</v>
      </c>
      <c r="C449" s="2" t="s">
        <v>2218</v>
      </c>
      <c r="D449" s="2" t="s">
        <v>1154</v>
      </c>
      <c r="E449" s="2" t="s">
        <v>1153</v>
      </c>
      <c r="F449" s="2" t="s">
        <v>2728</v>
      </c>
      <c r="G449" s="2" t="s">
        <v>2849</v>
      </c>
      <c r="H449" s="2" t="s">
        <v>2208</v>
      </c>
    </row>
    <row r="450" customFormat="false" ht="15" hidden="false" customHeight="false" outlineLevel="0" collapsed="false">
      <c r="A450" s="2" t="s">
        <v>1015</v>
      </c>
      <c r="B450" s="2" t="s">
        <v>1014</v>
      </c>
      <c r="C450" s="2" t="s">
        <v>2218</v>
      </c>
      <c r="D450" s="2" t="s">
        <v>1154</v>
      </c>
      <c r="E450" s="2" t="s">
        <v>1153</v>
      </c>
      <c r="F450" s="2" t="s">
        <v>2697</v>
      </c>
      <c r="G450" s="2" t="s">
        <v>2850</v>
      </c>
      <c r="H450" s="2" t="s">
        <v>2208</v>
      </c>
    </row>
    <row r="451" customFormat="false" ht="23.85" hidden="false" customHeight="false" outlineLevel="0" collapsed="false">
      <c r="A451" s="2" t="s">
        <v>1036</v>
      </c>
      <c r="B451" s="2" t="s">
        <v>1035</v>
      </c>
      <c r="C451" s="2" t="s">
        <v>2214</v>
      </c>
      <c r="D451" s="2" t="s">
        <v>967</v>
      </c>
      <c r="E451" s="2" t="s">
        <v>966</v>
      </c>
      <c r="F451" s="2" t="s">
        <v>2449</v>
      </c>
      <c r="G451" s="2" t="s">
        <v>2851</v>
      </c>
      <c r="H451" s="2" t="s">
        <v>2217</v>
      </c>
    </row>
    <row r="452" customFormat="false" ht="23.85" hidden="false" customHeight="false" outlineLevel="0" collapsed="false">
      <c r="A452" s="2" t="s">
        <v>937</v>
      </c>
      <c r="B452" s="2" t="s">
        <v>936</v>
      </c>
      <c r="C452" s="2" t="s">
        <v>2470</v>
      </c>
      <c r="D452" s="2" t="s">
        <v>943</v>
      </c>
      <c r="E452" s="2" t="s">
        <v>942</v>
      </c>
      <c r="F452" s="2" t="s">
        <v>2721</v>
      </c>
      <c r="G452" s="2" t="s">
        <v>2852</v>
      </c>
      <c r="H452" s="2" t="s">
        <v>2208</v>
      </c>
    </row>
    <row r="453" customFormat="false" ht="23.85" hidden="false" customHeight="false" outlineLevel="0" collapsed="false">
      <c r="A453" s="2" t="s">
        <v>618</v>
      </c>
      <c r="B453" s="2" t="s">
        <v>617</v>
      </c>
      <c r="C453" s="2" t="s">
        <v>2214</v>
      </c>
      <c r="D453" s="2" t="s">
        <v>869</v>
      </c>
      <c r="E453" s="2" t="s">
        <v>868</v>
      </c>
      <c r="F453" s="2" t="s">
        <v>2220</v>
      </c>
      <c r="G453" s="2" t="s">
        <v>2853</v>
      </c>
      <c r="H453" s="2" t="s">
        <v>2217</v>
      </c>
    </row>
    <row r="454" customFormat="false" ht="23.85" hidden="false" customHeight="false" outlineLevel="0" collapsed="false">
      <c r="A454" s="2" t="s">
        <v>618</v>
      </c>
      <c r="B454" s="2" t="s">
        <v>617</v>
      </c>
      <c r="C454" s="2" t="s">
        <v>2214</v>
      </c>
      <c r="D454" s="2" t="s">
        <v>881</v>
      </c>
      <c r="E454" s="2" t="s">
        <v>880</v>
      </c>
      <c r="F454" s="2" t="s">
        <v>2202</v>
      </c>
      <c r="G454" s="2" t="s">
        <v>2854</v>
      </c>
      <c r="H454" s="2" t="s">
        <v>2217</v>
      </c>
    </row>
    <row r="455" customFormat="false" ht="23.85" hidden="false" customHeight="false" outlineLevel="0" collapsed="false">
      <c r="A455" s="2" t="s">
        <v>618</v>
      </c>
      <c r="B455" s="2" t="s">
        <v>617</v>
      </c>
      <c r="C455" s="2" t="s">
        <v>2218</v>
      </c>
      <c r="D455" s="2" t="s">
        <v>967</v>
      </c>
      <c r="E455" s="2" t="s">
        <v>966</v>
      </c>
      <c r="F455" s="2" t="s">
        <v>2855</v>
      </c>
      <c r="G455" s="2" t="s">
        <v>2856</v>
      </c>
      <c r="H455" s="2" t="s">
        <v>2208</v>
      </c>
    </row>
    <row r="456" customFormat="false" ht="23.85" hidden="false" customHeight="false" outlineLevel="0" collapsed="false">
      <c r="A456" s="2" t="s">
        <v>1233</v>
      </c>
      <c r="B456" s="2" t="s">
        <v>1232</v>
      </c>
      <c r="C456" s="2" t="s">
        <v>2205</v>
      </c>
      <c r="D456" s="2" t="s">
        <v>107</v>
      </c>
      <c r="E456" s="2" t="s">
        <v>106</v>
      </c>
      <c r="F456" s="2" t="s">
        <v>2857</v>
      </c>
      <c r="G456" s="2" t="s">
        <v>2858</v>
      </c>
      <c r="H456" s="2" t="s">
        <v>2208</v>
      </c>
    </row>
    <row r="457" customFormat="false" ht="23.85" hidden="false" customHeight="false" outlineLevel="0" collapsed="false">
      <c r="A457" s="2" t="s">
        <v>520</v>
      </c>
      <c r="B457" s="2" t="s">
        <v>519</v>
      </c>
      <c r="C457" s="2" t="s">
        <v>2535</v>
      </c>
      <c r="D457" s="2" t="s">
        <v>1148</v>
      </c>
      <c r="E457" s="2" t="s">
        <v>1147</v>
      </c>
      <c r="F457" s="2" t="s">
        <v>2736</v>
      </c>
      <c r="G457" s="2" t="s">
        <v>2859</v>
      </c>
      <c r="H457" s="2" t="s">
        <v>2208</v>
      </c>
    </row>
    <row r="458" customFormat="false" ht="15" hidden="false" customHeight="false" outlineLevel="0" collapsed="false">
      <c r="A458" s="2" t="s">
        <v>330</v>
      </c>
      <c r="B458" s="2" t="s">
        <v>329</v>
      </c>
      <c r="C458" s="2" t="s">
        <v>2214</v>
      </c>
      <c r="D458" s="2" t="s">
        <v>75</v>
      </c>
      <c r="E458" s="2" t="s">
        <v>74</v>
      </c>
      <c r="F458" s="2" t="s">
        <v>2202</v>
      </c>
      <c r="G458" s="2" t="s">
        <v>2860</v>
      </c>
      <c r="H458" s="2" t="s">
        <v>2217</v>
      </c>
    </row>
    <row r="459" customFormat="false" ht="23.85" hidden="false" customHeight="false" outlineLevel="0" collapsed="false">
      <c r="A459" s="2" t="s">
        <v>1298</v>
      </c>
      <c r="B459" s="2" t="s">
        <v>1297</v>
      </c>
      <c r="C459" s="2" t="s">
        <v>2232</v>
      </c>
      <c r="D459" s="2" t="s">
        <v>1292</v>
      </c>
      <c r="E459" s="2" t="s">
        <v>1291</v>
      </c>
      <c r="F459" s="2" t="s">
        <v>2242</v>
      </c>
      <c r="G459" s="2" t="s">
        <v>2861</v>
      </c>
      <c r="H459" s="2" t="s">
        <v>2235</v>
      </c>
    </row>
    <row r="460" customFormat="false" ht="15" hidden="false" customHeight="false" outlineLevel="0" collapsed="false">
      <c r="A460" s="2" t="s">
        <v>1473</v>
      </c>
      <c r="B460" s="2" t="s">
        <v>1472</v>
      </c>
      <c r="C460" s="2" t="s">
        <v>2232</v>
      </c>
      <c r="D460" s="2" t="s">
        <v>1292</v>
      </c>
      <c r="E460" s="2" t="s">
        <v>1291</v>
      </c>
      <c r="F460" s="2" t="s">
        <v>2416</v>
      </c>
      <c r="G460" s="2" t="s">
        <v>2862</v>
      </c>
      <c r="H460" s="2" t="s">
        <v>2235</v>
      </c>
    </row>
    <row r="461" customFormat="false" ht="15" hidden="false" customHeight="false" outlineLevel="0" collapsed="false">
      <c r="A461" s="2" t="s">
        <v>1382</v>
      </c>
      <c r="B461" s="2" t="s">
        <v>1381</v>
      </c>
      <c r="C461" s="2" t="s">
        <v>2232</v>
      </c>
      <c r="D461" s="2" t="s">
        <v>1292</v>
      </c>
      <c r="E461" s="2" t="s">
        <v>1291</v>
      </c>
      <c r="F461" s="2" t="s">
        <v>2863</v>
      </c>
      <c r="G461" s="2" t="s">
        <v>2864</v>
      </c>
      <c r="H461" s="2" t="s">
        <v>2235</v>
      </c>
    </row>
    <row r="462" customFormat="false" ht="15" hidden="false" customHeight="false" outlineLevel="0" collapsed="false">
      <c r="A462" s="2" t="s">
        <v>1356</v>
      </c>
      <c r="B462" s="2" t="s">
        <v>1355</v>
      </c>
      <c r="C462" s="2" t="s">
        <v>2232</v>
      </c>
      <c r="D462" s="2" t="s">
        <v>1292</v>
      </c>
      <c r="E462" s="2" t="s">
        <v>1291</v>
      </c>
      <c r="F462" s="2" t="s">
        <v>2405</v>
      </c>
      <c r="G462" s="2" t="s">
        <v>2865</v>
      </c>
      <c r="H462" s="2" t="s">
        <v>2235</v>
      </c>
    </row>
    <row r="463" customFormat="false" ht="15" hidden="false" customHeight="false" outlineLevel="0" collapsed="false">
      <c r="A463" s="2" t="s">
        <v>1286</v>
      </c>
      <c r="B463" s="2" t="s">
        <v>1285</v>
      </c>
      <c r="C463" s="2" t="s">
        <v>2232</v>
      </c>
      <c r="D463" s="2" t="s">
        <v>1292</v>
      </c>
      <c r="E463" s="2" t="s">
        <v>1291</v>
      </c>
      <c r="F463" s="2" t="s">
        <v>2715</v>
      </c>
      <c r="G463" s="2" t="s">
        <v>1290</v>
      </c>
      <c r="H463" s="2" t="s">
        <v>2235</v>
      </c>
    </row>
    <row r="464" customFormat="false" ht="23.85" hidden="false" customHeight="false" outlineLevel="0" collapsed="false">
      <c r="A464" s="2" t="s">
        <v>1279</v>
      </c>
      <c r="B464" s="2" t="s">
        <v>1278</v>
      </c>
      <c r="C464" s="2" t="s">
        <v>2232</v>
      </c>
      <c r="D464" s="2" t="s">
        <v>1292</v>
      </c>
      <c r="E464" s="2" t="s">
        <v>1291</v>
      </c>
      <c r="F464" s="2" t="s">
        <v>2233</v>
      </c>
      <c r="G464" s="2" t="s">
        <v>1284</v>
      </c>
      <c r="H464" s="2" t="s">
        <v>2235</v>
      </c>
    </row>
    <row r="465" customFormat="false" ht="23.85" hidden="false" customHeight="false" outlineLevel="0" collapsed="false">
      <c r="A465" s="2" t="s">
        <v>1310</v>
      </c>
      <c r="B465" s="2" t="s">
        <v>1309</v>
      </c>
      <c r="C465" s="2" t="s">
        <v>2232</v>
      </c>
      <c r="D465" s="2" t="s">
        <v>1292</v>
      </c>
      <c r="E465" s="2" t="s">
        <v>1291</v>
      </c>
      <c r="F465" s="2" t="s">
        <v>2721</v>
      </c>
      <c r="G465" s="2" t="s">
        <v>1314</v>
      </c>
      <c r="H465" s="2" t="s">
        <v>2235</v>
      </c>
    </row>
    <row r="466" customFormat="false" ht="23.85" hidden="false" customHeight="false" outlineLevel="0" collapsed="false">
      <c r="A466" s="2" t="s">
        <v>2178</v>
      </c>
      <c r="B466" s="2" t="s">
        <v>2177</v>
      </c>
      <c r="C466" s="2" t="s">
        <v>2232</v>
      </c>
      <c r="D466" s="2" t="s">
        <v>1292</v>
      </c>
      <c r="E466" s="2" t="s">
        <v>1291</v>
      </c>
      <c r="F466" s="2" t="s">
        <v>2715</v>
      </c>
      <c r="G466" s="2" t="s">
        <v>2866</v>
      </c>
      <c r="H466" s="2" t="s">
        <v>2235</v>
      </c>
    </row>
    <row r="467" customFormat="false" ht="15" hidden="false" customHeight="false" outlineLevel="0" collapsed="false">
      <c r="A467" s="2" t="s">
        <v>1292</v>
      </c>
      <c r="B467" s="2" t="s">
        <v>1291</v>
      </c>
      <c r="C467" s="2" t="s">
        <v>2232</v>
      </c>
      <c r="D467" s="2" t="s">
        <v>107</v>
      </c>
      <c r="E467" s="2" t="s">
        <v>106</v>
      </c>
      <c r="F467" s="2" t="s">
        <v>2867</v>
      </c>
      <c r="G467" s="2" t="s">
        <v>2868</v>
      </c>
      <c r="H467" s="2" t="s">
        <v>2235</v>
      </c>
    </row>
    <row r="468" customFormat="false" ht="23.85" hidden="false" customHeight="false" outlineLevel="0" collapsed="false">
      <c r="A468" s="2" t="s">
        <v>1347</v>
      </c>
      <c r="B468" s="2" t="s">
        <v>1346</v>
      </c>
      <c r="C468" s="2" t="s">
        <v>2232</v>
      </c>
      <c r="D468" s="2" t="s">
        <v>107</v>
      </c>
      <c r="E468" s="2" t="s">
        <v>106</v>
      </c>
      <c r="F468" s="2" t="s">
        <v>2726</v>
      </c>
      <c r="G468" s="2" t="s">
        <v>2869</v>
      </c>
      <c r="H468" s="2" t="s">
        <v>2235</v>
      </c>
    </row>
    <row r="469" customFormat="false" ht="15" hidden="false" customHeight="false" outlineLevel="0" collapsed="false">
      <c r="A469" s="2" t="s">
        <v>1326</v>
      </c>
      <c r="B469" s="2" t="s">
        <v>1325</v>
      </c>
      <c r="C469" s="2" t="s">
        <v>2232</v>
      </c>
      <c r="D469" s="2" t="s">
        <v>107</v>
      </c>
      <c r="E469" s="2" t="s">
        <v>106</v>
      </c>
      <c r="F469" s="2" t="s">
        <v>2785</v>
      </c>
      <c r="G469" s="2" t="s">
        <v>2870</v>
      </c>
      <c r="H469" s="2" t="s">
        <v>2235</v>
      </c>
    </row>
    <row r="470" customFormat="false" ht="15" hidden="false" customHeight="false" outlineLevel="0" collapsed="false">
      <c r="A470" s="2" t="s">
        <v>1331</v>
      </c>
      <c r="B470" s="2" t="s">
        <v>1330</v>
      </c>
      <c r="C470" s="2" t="s">
        <v>2232</v>
      </c>
      <c r="D470" s="2" t="s">
        <v>107</v>
      </c>
      <c r="E470" s="2" t="s">
        <v>106</v>
      </c>
      <c r="F470" s="2" t="s">
        <v>2740</v>
      </c>
      <c r="G470" s="2" t="s">
        <v>1335</v>
      </c>
      <c r="H470" s="2" t="s">
        <v>2235</v>
      </c>
    </row>
    <row r="471" customFormat="false" ht="15" hidden="false" customHeight="false" outlineLevel="0" collapsed="false">
      <c r="A471" s="2" t="s">
        <v>1331</v>
      </c>
      <c r="B471" s="2" t="s">
        <v>1330</v>
      </c>
      <c r="C471" s="2" t="s">
        <v>2232</v>
      </c>
      <c r="D471" s="2" t="s">
        <v>624</v>
      </c>
      <c r="E471" s="2" t="s">
        <v>623</v>
      </c>
      <c r="F471" s="2" t="s">
        <v>2740</v>
      </c>
      <c r="G471" s="2" t="s">
        <v>2871</v>
      </c>
      <c r="H471" s="2" t="s">
        <v>2235</v>
      </c>
    </row>
    <row r="472" customFormat="false" ht="23.85" hidden="false" customHeight="false" outlineLevel="0" collapsed="false">
      <c r="A472" s="2" t="s">
        <v>1148</v>
      </c>
      <c r="B472" s="2" t="s">
        <v>1147</v>
      </c>
      <c r="C472" s="2" t="s">
        <v>2232</v>
      </c>
      <c r="D472" s="2" t="s">
        <v>1190</v>
      </c>
      <c r="E472" s="2" t="s">
        <v>1189</v>
      </c>
      <c r="F472" s="2" t="s">
        <v>2872</v>
      </c>
      <c r="G472" s="2" t="s">
        <v>2873</v>
      </c>
      <c r="H472" s="2" t="s">
        <v>2235</v>
      </c>
    </row>
    <row r="473" customFormat="false" ht="15" hidden="false" customHeight="false" outlineLevel="0" collapsed="false">
      <c r="A473" s="2" t="s">
        <v>1418</v>
      </c>
      <c r="B473" s="2" t="s">
        <v>1417</v>
      </c>
      <c r="C473" s="2" t="s">
        <v>2232</v>
      </c>
      <c r="D473" s="2" t="s">
        <v>107</v>
      </c>
      <c r="E473" s="2" t="s">
        <v>106</v>
      </c>
      <c r="F473" s="2" t="s">
        <v>2874</v>
      </c>
      <c r="G473" s="2" t="s">
        <v>2875</v>
      </c>
      <c r="H473" s="2" t="s">
        <v>2235</v>
      </c>
    </row>
    <row r="474" customFormat="false" ht="23.85" hidden="false" customHeight="false" outlineLevel="0" collapsed="false">
      <c r="A474" s="2" t="s">
        <v>1418</v>
      </c>
      <c r="B474" s="2" t="s">
        <v>1417</v>
      </c>
      <c r="C474" s="2" t="s">
        <v>2218</v>
      </c>
      <c r="D474" s="2" t="s">
        <v>658</v>
      </c>
      <c r="E474" s="2" t="s">
        <v>657</v>
      </c>
      <c r="F474" s="2" t="s">
        <v>2874</v>
      </c>
      <c r="G474" s="2" t="s">
        <v>2876</v>
      </c>
      <c r="H474" s="2" t="s">
        <v>2208</v>
      </c>
    </row>
    <row r="475" customFormat="false" ht="15" hidden="false" customHeight="false" outlineLevel="0" collapsed="false">
      <c r="A475" s="2" t="s">
        <v>1341</v>
      </c>
      <c r="B475" s="2" t="s">
        <v>1340</v>
      </c>
      <c r="C475" s="2" t="s">
        <v>2232</v>
      </c>
      <c r="D475" s="2" t="s">
        <v>114</v>
      </c>
      <c r="E475" s="2" t="s">
        <v>113</v>
      </c>
      <c r="F475" s="2" t="s">
        <v>2726</v>
      </c>
      <c r="G475" s="2" t="s">
        <v>1345</v>
      </c>
      <c r="H475" s="2" t="s">
        <v>2235</v>
      </c>
    </row>
    <row r="476" customFormat="false" ht="15" hidden="false" customHeight="false" outlineLevel="0" collapsed="false">
      <c r="A476" s="2" t="s">
        <v>1341</v>
      </c>
      <c r="B476" s="2" t="s">
        <v>1340</v>
      </c>
      <c r="C476" s="2" t="s">
        <v>2232</v>
      </c>
      <c r="D476" s="2" t="s">
        <v>634</v>
      </c>
      <c r="E476" s="2" t="s">
        <v>633</v>
      </c>
      <c r="F476" s="2" t="s">
        <v>2726</v>
      </c>
      <c r="G476" s="2" t="s">
        <v>2877</v>
      </c>
      <c r="H476" s="2" t="s">
        <v>2235</v>
      </c>
    </row>
    <row r="477" customFormat="false" ht="23.85" hidden="false" customHeight="false" outlineLevel="0" collapsed="false">
      <c r="A477" s="2" t="s">
        <v>1366</v>
      </c>
      <c r="B477" s="2" t="s">
        <v>1365</v>
      </c>
      <c r="C477" s="2" t="s">
        <v>2232</v>
      </c>
      <c r="D477" s="2" t="s">
        <v>114</v>
      </c>
      <c r="E477" s="2" t="s">
        <v>113</v>
      </c>
      <c r="F477" s="2" t="s">
        <v>2331</v>
      </c>
      <c r="G477" s="2" t="s">
        <v>1370</v>
      </c>
      <c r="H477" s="2" t="s">
        <v>2235</v>
      </c>
    </row>
    <row r="478" customFormat="false" ht="15" hidden="false" customHeight="false" outlineLevel="0" collapsed="false">
      <c r="A478" s="2" t="s">
        <v>1377</v>
      </c>
      <c r="B478" s="2" t="s">
        <v>1376</v>
      </c>
      <c r="C478" s="2" t="s">
        <v>2232</v>
      </c>
      <c r="D478" s="2" t="s">
        <v>114</v>
      </c>
      <c r="E478" s="2" t="s">
        <v>113</v>
      </c>
      <c r="F478" s="2" t="s">
        <v>2863</v>
      </c>
      <c r="G478" s="2" t="s">
        <v>2878</v>
      </c>
      <c r="H478" s="2" t="s">
        <v>2235</v>
      </c>
    </row>
    <row r="479" customFormat="false" ht="15" hidden="false" customHeight="false" outlineLevel="0" collapsed="false">
      <c r="A479" s="2" t="s">
        <v>1388</v>
      </c>
      <c r="B479" s="2" t="s">
        <v>1387</v>
      </c>
      <c r="C479" s="2" t="s">
        <v>2232</v>
      </c>
      <c r="D479" s="2" t="s">
        <v>114</v>
      </c>
      <c r="E479" s="2" t="s">
        <v>113</v>
      </c>
      <c r="F479" s="2" t="s">
        <v>2409</v>
      </c>
      <c r="G479" s="2" t="s">
        <v>2879</v>
      </c>
      <c r="H479" s="2" t="s">
        <v>2235</v>
      </c>
    </row>
    <row r="480" customFormat="false" ht="23.85" hidden="false" customHeight="false" outlineLevel="0" collapsed="false">
      <c r="A480" s="2" t="s">
        <v>1540</v>
      </c>
      <c r="B480" s="2" t="s">
        <v>1539</v>
      </c>
      <c r="C480" s="2" t="s">
        <v>2232</v>
      </c>
      <c r="D480" s="2" t="s">
        <v>114</v>
      </c>
      <c r="E480" s="2" t="s">
        <v>113</v>
      </c>
      <c r="F480" s="2" t="s">
        <v>2380</v>
      </c>
      <c r="G480" s="2" t="s">
        <v>2880</v>
      </c>
      <c r="H480" s="2" t="s">
        <v>2235</v>
      </c>
    </row>
    <row r="481" customFormat="false" ht="15" hidden="false" customHeight="false" outlineLevel="0" collapsed="false">
      <c r="A481" s="2" t="s">
        <v>1399</v>
      </c>
      <c r="B481" s="2" t="s">
        <v>1398</v>
      </c>
      <c r="C481" s="2" t="s">
        <v>2232</v>
      </c>
      <c r="D481" s="2" t="s">
        <v>150</v>
      </c>
      <c r="E481" s="2" t="s">
        <v>149</v>
      </c>
      <c r="F481" s="2" t="s">
        <v>2881</v>
      </c>
      <c r="G481" s="2" t="s">
        <v>2882</v>
      </c>
      <c r="H481" s="2" t="s">
        <v>2235</v>
      </c>
    </row>
    <row r="482" customFormat="false" ht="15" hidden="false" customHeight="false" outlineLevel="0" collapsed="false">
      <c r="A482" s="2" t="s">
        <v>1399</v>
      </c>
      <c r="B482" s="2" t="s">
        <v>1398</v>
      </c>
      <c r="C482" s="2" t="s">
        <v>2232</v>
      </c>
      <c r="D482" s="2" t="s">
        <v>1292</v>
      </c>
      <c r="E482" s="2" t="s">
        <v>1291</v>
      </c>
      <c r="F482" s="2" t="s">
        <v>2883</v>
      </c>
      <c r="G482" s="2" t="s">
        <v>2884</v>
      </c>
      <c r="H482" s="2" t="s">
        <v>2235</v>
      </c>
    </row>
    <row r="483" customFormat="false" ht="23.85" hidden="false" customHeight="false" outlineLevel="0" collapsed="false">
      <c r="A483" s="2" t="s">
        <v>1446</v>
      </c>
      <c r="B483" s="2" t="s">
        <v>1445</v>
      </c>
      <c r="C483" s="2" t="s">
        <v>2232</v>
      </c>
      <c r="D483" s="2" t="s">
        <v>150</v>
      </c>
      <c r="E483" s="2" t="s">
        <v>149</v>
      </c>
      <c r="F483" s="2" t="s">
        <v>2645</v>
      </c>
      <c r="G483" s="2" t="s">
        <v>2885</v>
      </c>
      <c r="H483" s="2" t="s">
        <v>2235</v>
      </c>
    </row>
    <row r="484" customFormat="false" ht="23.85" hidden="false" customHeight="false" outlineLevel="0" collapsed="false">
      <c r="A484" s="2" t="s">
        <v>1584</v>
      </c>
      <c r="B484" s="2" t="s">
        <v>1583</v>
      </c>
      <c r="C484" s="2" t="s">
        <v>2205</v>
      </c>
      <c r="D484" s="2" t="s">
        <v>150</v>
      </c>
      <c r="E484" s="2" t="s">
        <v>149</v>
      </c>
      <c r="F484" s="2" t="s">
        <v>2886</v>
      </c>
      <c r="G484" s="2" t="s">
        <v>2887</v>
      </c>
      <c r="H484" s="2" t="s">
        <v>2208</v>
      </c>
    </row>
    <row r="485" customFormat="false" ht="23.85" hidden="false" customHeight="false" outlineLevel="0" collapsed="false">
      <c r="A485" s="2" t="s">
        <v>1595</v>
      </c>
      <c r="B485" s="2" t="s">
        <v>1594</v>
      </c>
      <c r="C485" s="2" t="s">
        <v>2205</v>
      </c>
      <c r="D485" s="2" t="s">
        <v>150</v>
      </c>
      <c r="E485" s="2" t="s">
        <v>149</v>
      </c>
      <c r="F485" s="2" t="s">
        <v>2647</v>
      </c>
      <c r="G485" s="2" t="s">
        <v>2888</v>
      </c>
      <c r="H485" s="2" t="s">
        <v>2208</v>
      </c>
    </row>
    <row r="486" customFormat="false" ht="23.85" hidden="false" customHeight="false" outlineLevel="0" collapsed="false">
      <c r="A486" s="2" t="s">
        <v>1584</v>
      </c>
      <c r="B486" s="2" t="s">
        <v>1583</v>
      </c>
      <c r="C486" s="2" t="s">
        <v>2211</v>
      </c>
      <c r="D486" s="2" t="s">
        <v>1595</v>
      </c>
      <c r="E486" s="2" t="s">
        <v>1594</v>
      </c>
      <c r="F486" s="2" t="s">
        <v>2321</v>
      </c>
      <c r="G486" s="2" t="s">
        <v>2889</v>
      </c>
      <c r="H486" s="2" t="s">
        <v>2204</v>
      </c>
    </row>
    <row r="487" customFormat="false" ht="15" hidden="false" customHeight="false" outlineLevel="0" collapsed="false">
      <c r="A487" s="2" t="s">
        <v>1440</v>
      </c>
      <c r="B487" s="2" t="s">
        <v>1439</v>
      </c>
      <c r="C487" s="2" t="s">
        <v>2232</v>
      </c>
      <c r="D487" s="2" t="s">
        <v>156</v>
      </c>
      <c r="E487" s="2" t="s">
        <v>155</v>
      </c>
      <c r="F487" s="2" t="s">
        <v>2890</v>
      </c>
      <c r="G487" s="2" t="s">
        <v>2891</v>
      </c>
      <c r="H487" s="2" t="s">
        <v>2235</v>
      </c>
    </row>
    <row r="488" customFormat="false" ht="15" hidden="false" customHeight="false" outlineLevel="0" collapsed="false">
      <c r="A488" s="2" t="s">
        <v>1440</v>
      </c>
      <c r="B488" s="2" t="s">
        <v>1439</v>
      </c>
      <c r="C488" s="2" t="s">
        <v>2289</v>
      </c>
      <c r="D488" s="2" t="s">
        <v>1413</v>
      </c>
      <c r="E488" s="2" t="s">
        <v>1412</v>
      </c>
      <c r="F488" s="2" t="s">
        <v>2890</v>
      </c>
      <c r="G488" s="2" t="s">
        <v>2892</v>
      </c>
      <c r="H488" s="2" t="s">
        <v>2208</v>
      </c>
    </row>
    <row r="489" customFormat="false" ht="15" hidden="false" customHeight="false" outlineLevel="0" collapsed="false">
      <c r="A489" s="2" t="s">
        <v>1408</v>
      </c>
      <c r="B489" s="2" t="s">
        <v>1407</v>
      </c>
      <c r="C489" s="2" t="s">
        <v>2232</v>
      </c>
      <c r="D489" s="2" t="s">
        <v>1205</v>
      </c>
      <c r="E489" s="2" t="s">
        <v>1204</v>
      </c>
      <c r="F489" s="2" t="s">
        <v>2622</v>
      </c>
      <c r="G489" s="2" t="s">
        <v>2893</v>
      </c>
      <c r="H489" s="2" t="s">
        <v>2235</v>
      </c>
    </row>
    <row r="490" customFormat="false" ht="15" hidden="false" customHeight="false" outlineLevel="0" collapsed="false">
      <c r="A490" s="2" t="s">
        <v>1413</v>
      </c>
      <c r="B490" s="2" t="s">
        <v>1412</v>
      </c>
      <c r="C490" s="2" t="s">
        <v>2232</v>
      </c>
      <c r="D490" s="2" t="s">
        <v>156</v>
      </c>
      <c r="E490" s="2" t="s">
        <v>155</v>
      </c>
      <c r="F490" s="2" t="s">
        <v>2874</v>
      </c>
      <c r="G490" s="2" t="s">
        <v>2894</v>
      </c>
      <c r="H490" s="2" t="s">
        <v>2235</v>
      </c>
    </row>
    <row r="491" customFormat="false" ht="15" hidden="false" customHeight="false" outlineLevel="0" collapsed="false">
      <c r="A491" s="2" t="s">
        <v>537</v>
      </c>
      <c r="B491" s="2" t="s">
        <v>536</v>
      </c>
      <c r="C491" s="2" t="s">
        <v>2289</v>
      </c>
      <c r="D491" s="2" t="s">
        <v>1413</v>
      </c>
      <c r="E491" s="2" t="s">
        <v>1412</v>
      </c>
      <c r="F491" s="2" t="s">
        <v>2895</v>
      </c>
      <c r="G491" s="2" t="s">
        <v>2896</v>
      </c>
      <c r="H491" s="2" t="s">
        <v>2208</v>
      </c>
    </row>
    <row r="492" customFormat="false" ht="15" hidden="false" customHeight="false" outlineLevel="0" collapsed="false">
      <c r="A492" s="2" t="s">
        <v>1893</v>
      </c>
      <c r="B492" s="2" t="s">
        <v>1892</v>
      </c>
      <c r="C492" s="2" t="s">
        <v>2232</v>
      </c>
      <c r="D492" s="2" t="s">
        <v>1413</v>
      </c>
      <c r="E492" s="2" t="s">
        <v>1412</v>
      </c>
      <c r="F492" s="2" t="s">
        <v>2414</v>
      </c>
      <c r="G492" s="2" t="s">
        <v>2897</v>
      </c>
      <c r="H492" s="2" t="s">
        <v>2235</v>
      </c>
    </row>
    <row r="493" customFormat="false" ht="23.85" hidden="false" customHeight="false" outlineLevel="0" collapsed="false">
      <c r="A493" s="2" t="s">
        <v>1574</v>
      </c>
      <c r="B493" s="2" t="s">
        <v>1573</v>
      </c>
      <c r="C493" s="2" t="s">
        <v>2205</v>
      </c>
      <c r="D493" s="2" t="s">
        <v>1413</v>
      </c>
      <c r="E493" s="2" t="s">
        <v>1412</v>
      </c>
      <c r="F493" s="2" t="s">
        <v>2898</v>
      </c>
      <c r="G493" s="2" t="s">
        <v>2899</v>
      </c>
      <c r="H493" s="2" t="s">
        <v>2208</v>
      </c>
    </row>
    <row r="494" customFormat="false" ht="23.85" hidden="false" customHeight="false" outlineLevel="0" collapsed="false">
      <c r="A494" s="2" t="s">
        <v>1551</v>
      </c>
      <c r="B494" s="2" t="s">
        <v>1550</v>
      </c>
      <c r="C494" s="2" t="s">
        <v>2211</v>
      </c>
      <c r="D494" s="2" t="s">
        <v>1574</v>
      </c>
      <c r="E494" s="2" t="s">
        <v>1573</v>
      </c>
      <c r="F494" s="2" t="s">
        <v>2900</v>
      </c>
      <c r="G494" s="2" t="s">
        <v>2901</v>
      </c>
      <c r="H494" s="2" t="s">
        <v>2204</v>
      </c>
    </row>
    <row r="495" customFormat="false" ht="15" hidden="false" customHeight="false" outlineLevel="0" collapsed="false">
      <c r="A495" s="2" t="s">
        <v>1551</v>
      </c>
      <c r="B495" s="2" t="s">
        <v>1550</v>
      </c>
      <c r="C495" s="2" t="s">
        <v>2205</v>
      </c>
      <c r="D495" s="2" t="s">
        <v>156</v>
      </c>
      <c r="E495" s="2" t="s">
        <v>155</v>
      </c>
      <c r="F495" s="2" t="s">
        <v>2902</v>
      </c>
      <c r="G495" s="2" t="s">
        <v>2903</v>
      </c>
      <c r="H495" s="2" t="s">
        <v>2208</v>
      </c>
    </row>
    <row r="496" customFormat="false" ht="15" hidden="false" customHeight="false" outlineLevel="0" collapsed="false">
      <c r="A496" s="2" t="s">
        <v>1489</v>
      </c>
      <c r="B496" s="2" t="s">
        <v>1488</v>
      </c>
      <c r="C496" s="2" t="s">
        <v>2205</v>
      </c>
      <c r="D496" s="2" t="s">
        <v>1551</v>
      </c>
      <c r="E496" s="2" t="s">
        <v>1550</v>
      </c>
      <c r="F496" s="2" t="s">
        <v>2268</v>
      </c>
      <c r="G496" s="2" t="s">
        <v>2904</v>
      </c>
      <c r="H496" s="2" t="s">
        <v>2208</v>
      </c>
    </row>
    <row r="497" customFormat="false" ht="15" hidden="false" customHeight="false" outlineLevel="0" collapsed="false">
      <c r="A497" s="2" t="s">
        <v>1424</v>
      </c>
      <c r="B497" s="2" t="s">
        <v>1423</v>
      </c>
      <c r="C497" s="2" t="s">
        <v>2232</v>
      </c>
      <c r="D497" s="2" t="s">
        <v>97</v>
      </c>
      <c r="E497" s="2" t="s">
        <v>96</v>
      </c>
      <c r="F497" s="2" t="s">
        <v>2508</v>
      </c>
      <c r="G497" s="2" t="s">
        <v>1428</v>
      </c>
      <c r="H497" s="2" t="s">
        <v>2235</v>
      </c>
    </row>
    <row r="498" customFormat="false" ht="23.85" hidden="false" customHeight="false" outlineLevel="0" collapsed="false">
      <c r="A498" s="2" t="s">
        <v>1569</v>
      </c>
      <c r="B498" s="2" t="s">
        <v>1568</v>
      </c>
      <c r="C498" s="2" t="s">
        <v>2232</v>
      </c>
      <c r="D498" s="2" t="s">
        <v>144</v>
      </c>
      <c r="E498" s="2" t="s">
        <v>143</v>
      </c>
      <c r="F498" s="2" t="s">
        <v>2622</v>
      </c>
      <c r="G498" s="2" t="s">
        <v>2905</v>
      </c>
      <c r="H498" s="2" t="s">
        <v>2235</v>
      </c>
    </row>
    <row r="499" customFormat="false" ht="23.85" hidden="false" customHeight="false" outlineLevel="0" collapsed="false">
      <c r="A499" s="2" t="s">
        <v>1609</v>
      </c>
      <c r="B499" s="2" t="s">
        <v>1608</v>
      </c>
      <c r="C499" s="2" t="s">
        <v>2232</v>
      </c>
      <c r="D499" s="2" t="s">
        <v>86</v>
      </c>
      <c r="E499" s="2" t="s">
        <v>85</v>
      </c>
      <c r="F499" s="2" t="s">
        <v>2418</v>
      </c>
      <c r="G499" s="2" t="s">
        <v>2906</v>
      </c>
      <c r="H499" s="2" t="s">
        <v>2235</v>
      </c>
    </row>
    <row r="500" customFormat="false" ht="15" hidden="false" customHeight="false" outlineLevel="0" collapsed="false">
      <c r="A500" s="2" t="s">
        <v>1070</v>
      </c>
      <c r="B500" s="2" t="s">
        <v>1069</v>
      </c>
      <c r="C500" s="2" t="s">
        <v>2232</v>
      </c>
      <c r="D500" s="2" t="s">
        <v>75</v>
      </c>
      <c r="E500" s="2" t="s">
        <v>74</v>
      </c>
      <c r="F500" s="2" t="s">
        <v>2907</v>
      </c>
      <c r="G500" s="2" t="s">
        <v>2908</v>
      </c>
      <c r="H500" s="2" t="s">
        <v>2235</v>
      </c>
    </row>
    <row r="501" customFormat="false" ht="23.85" hidden="false" customHeight="false" outlineLevel="0" collapsed="false">
      <c r="A501" s="2" t="s">
        <v>1070</v>
      </c>
      <c r="B501" s="2" t="s">
        <v>1069</v>
      </c>
      <c r="C501" s="2" t="s">
        <v>2535</v>
      </c>
      <c r="D501" s="2" t="s">
        <v>1298</v>
      </c>
      <c r="E501" s="2" t="s">
        <v>1297</v>
      </c>
      <c r="F501" s="2" t="s">
        <v>2343</v>
      </c>
      <c r="G501" s="2" t="s">
        <v>2909</v>
      </c>
      <c r="H501" s="2" t="s">
        <v>2208</v>
      </c>
    </row>
    <row r="502" customFormat="false" ht="15" hidden="false" customHeight="false" outlineLevel="0" collapsed="false">
      <c r="A502" s="2" t="s">
        <v>1316</v>
      </c>
      <c r="B502" s="2" t="s">
        <v>1315</v>
      </c>
      <c r="C502" s="2" t="s">
        <v>2289</v>
      </c>
      <c r="D502" s="2" t="s">
        <v>150</v>
      </c>
      <c r="E502" s="2" t="s">
        <v>149</v>
      </c>
      <c r="F502" s="2" t="s">
        <v>2443</v>
      </c>
      <c r="G502" s="2" t="s">
        <v>2910</v>
      </c>
      <c r="H502" s="2" t="s">
        <v>2208</v>
      </c>
    </row>
    <row r="503" customFormat="false" ht="23.85" hidden="false" customHeight="false" outlineLevel="0" collapsed="false">
      <c r="A503" s="2" t="s">
        <v>1524</v>
      </c>
      <c r="B503" s="2" t="s">
        <v>1523</v>
      </c>
      <c r="C503" s="2" t="s">
        <v>2205</v>
      </c>
      <c r="D503" s="2" t="s">
        <v>134</v>
      </c>
      <c r="E503" s="2" t="s">
        <v>133</v>
      </c>
      <c r="F503" s="2" t="s">
        <v>2283</v>
      </c>
      <c r="G503" s="2" t="s">
        <v>2911</v>
      </c>
      <c r="H503" s="2" t="s">
        <v>2208</v>
      </c>
    </row>
    <row r="504" customFormat="false" ht="15" hidden="false" customHeight="false" outlineLevel="0" collapsed="false">
      <c r="A504" s="2" t="s">
        <v>1534</v>
      </c>
      <c r="B504" s="2" t="s">
        <v>1533</v>
      </c>
      <c r="C504" s="2" t="s">
        <v>2205</v>
      </c>
      <c r="D504" s="2" t="s">
        <v>520</v>
      </c>
      <c r="E504" s="2" t="s">
        <v>519</v>
      </c>
      <c r="F504" s="2" t="s">
        <v>2374</v>
      </c>
      <c r="G504" s="2" t="s">
        <v>2912</v>
      </c>
      <c r="H504" s="2" t="s">
        <v>2208</v>
      </c>
    </row>
    <row r="505" customFormat="false" ht="15" hidden="false" customHeight="false" outlineLevel="0" collapsed="false">
      <c r="A505" s="2" t="s">
        <v>1534</v>
      </c>
      <c r="B505" s="2" t="s">
        <v>1533</v>
      </c>
      <c r="C505" s="2" t="s">
        <v>2205</v>
      </c>
      <c r="D505" s="2" t="s">
        <v>124</v>
      </c>
      <c r="E505" s="2" t="s">
        <v>123</v>
      </c>
      <c r="F505" s="2" t="s">
        <v>2374</v>
      </c>
      <c r="G505" s="2" t="s">
        <v>2913</v>
      </c>
      <c r="H505" s="2" t="s">
        <v>2208</v>
      </c>
    </row>
    <row r="506" customFormat="false" ht="23.85" hidden="false" customHeight="false" outlineLevel="0" collapsed="false">
      <c r="A506" s="2" t="s">
        <v>1563</v>
      </c>
      <c r="B506" s="2" t="s">
        <v>1562</v>
      </c>
      <c r="C506" s="2" t="s">
        <v>2205</v>
      </c>
      <c r="D506" s="2" t="s">
        <v>520</v>
      </c>
      <c r="E506" s="2" t="s">
        <v>519</v>
      </c>
      <c r="F506" s="2" t="s">
        <v>2335</v>
      </c>
      <c r="G506" s="2" t="s">
        <v>2914</v>
      </c>
      <c r="H506" s="2" t="s">
        <v>2208</v>
      </c>
    </row>
    <row r="507" customFormat="false" ht="23.85" hidden="false" customHeight="false" outlineLevel="0" collapsed="false">
      <c r="A507" s="2" t="s">
        <v>1563</v>
      </c>
      <c r="B507" s="2" t="s">
        <v>1562</v>
      </c>
      <c r="C507" s="2" t="s">
        <v>2205</v>
      </c>
      <c r="D507" s="2" t="s">
        <v>124</v>
      </c>
      <c r="E507" s="2" t="s">
        <v>123</v>
      </c>
      <c r="F507" s="2" t="s">
        <v>2915</v>
      </c>
      <c r="G507" s="2" t="s">
        <v>2916</v>
      </c>
      <c r="H507" s="2" t="s">
        <v>2208</v>
      </c>
    </row>
    <row r="508" customFormat="false" ht="15" hidden="false" customHeight="false" outlineLevel="0" collapsed="false">
      <c r="A508" s="2" t="s">
        <v>1805</v>
      </c>
      <c r="B508" s="2" t="s">
        <v>1804</v>
      </c>
      <c r="C508" s="2" t="s">
        <v>2232</v>
      </c>
      <c r="D508" s="2" t="s">
        <v>156</v>
      </c>
      <c r="E508" s="2" t="s">
        <v>155</v>
      </c>
      <c r="F508" s="2" t="s">
        <v>2647</v>
      </c>
      <c r="G508" s="2" t="s">
        <v>2917</v>
      </c>
      <c r="H508" s="2" t="s">
        <v>2235</v>
      </c>
    </row>
    <row r="509" customFormat="false" ht="15" hidden="false" customHeight="false" outlineLevel="0" collapsed="false">
      <c r="A509" s="2" t="s">
        <v>1805</v>
      </c>
      <c r="B509" s="2" t="s">
        <v>1804</v>
      </c>
      <c r="C509" s="2" t="s">
        <v>2218</v>
      </c>
      <c r="D509" s="2" t="s">
        <v>694</v>
      </c>
      <c r="E509" s="2" t="s">
        <v>693</v>
      </c>
      <c r="F509" s="2" t="s">
        <v>2432</v>
      </c>
      <c r="G509" s="2" t="s">
        <v>2918</v>
      </c>
      <c r="H509" s="2" t="s">
        <v>2208</v>
      </c>
    </row>
    <row r="510" customFormat="false" ht="15" hidden="false" customHeight="false" outlineLevel="0" collapsed="false">
      <c r="A510" s="2" t="s">
        <v>1496</v>
      </c>
      <c r="B510" s="2" t="s">
        <v>1495</v>
      </c>
      <c r="C510" s="2" t="s">
        <v>2238</v>
      </c>
      <c r="D510" s="2" t="s">
        <v>694</v>
      </c>
      <c r="E510" s="2" t="s">
        <v>693</v>
      </c>
      <c r="F510" s="2" t="s">
        <v>2564</v>
      </c>
      <c r="G510" s="2" t="s">
        <v>2919</v>
      </c>
      <c r="H510" s="2" t="s">
        <v>2204</v>
      </c>
    </row>
    <row r="511" customFormat="false" ht="15" hidden="false" customHeight="false" outlineLevel="0" collapsed="false">
      <c r="A511" s="2" t="s">
        <v>1489</v>
      </c>
      <c r="B511" s="2" t="s">
        <v>1488</v>
      </c>
      <c r="C511" s="2" t="s">
        <v>2205</v>
      </c>
      <c r="D511" s="2" t="s">
        <v>761</v>
      </c>
      <c r="E511" s="2" t="s">
        <v>760</v>
      </c>
      <c r="F511" s="2" t="s">
        <v>2576</v>
      </c>
      <c r="G511" s="2" t="s">
        <v>2920</v>
      </c>
      <c r="H511" s="2" t="s">
        <v>2208</v>
      </c>
    </row>
    <row r="512" customFormat="false" ht="23.85" hidden="false" customHeight="false" outlineLevel="0" collapsed="false">
      <c r="A512" s="2" t="s">
        <v>1489</v>
      </c>
      <c r="B512" s="2" t="s">
        <v>1488</v>
      </c>
      <c r="C512" s="2" t="s">
        <v>2205</v>
      </c>
      <c r="D512" s="2" t="s">
        <v>1502</v>
      </c>
      <c r="E512" s="2" t="s">
        <v>1501</v>
      </c>
      <c r="F512" s="2" t="s">
        <v>2831</v>
      </c>
      <c r="G512" s="2" t="s">
        <v>2921</v>
      </c>
      <c r="H512" s="2" t="s">
        <v>2208</v>
      </c>
    </row>
    <row r="513" customFormat="false" ht="23.85" hidden="false" customHeight="false" outlineLevel="0" collapsed="false">
      <c r="A513" s="2" t="s">
        <v>1502</v>
      </c>
      <c r="B513" s="2" t="s">
        <v>1501</v>
      </c>
      <c r="C513" s="2" t="s">
        <v>2307</v>
      </c>
      <c r="D513" s="2" t="s">
        <v>1042</v>
      </c>
      <c r="E513" s="2" t="s">
        <v>1041</v>
      </c>
      <c r="F513" s="2" t="s">
        <v>2922</v>
      </c>
      <c r="G513" s="2" t="s">
        <v>2923</v>
      </c>
      <c r="H513" s="2" t="s">
        <v>2204</v>
      </c>
    </row>
    <row r="514" customFormat="false" ht="15" hidden="false" customHeight="false" outlineLevel="0" collapsed="false">
      <c r="A514" s="2" t="s">
        <v>1042</v>
      </c>
      <c r="B514" s="2" t="s">
        <v>1041</v>
      </c>
      <c r="C514" s="2" t="s">
        <v>2205</v>
      </c>
      <c r="D514" s="2" t="s">
        <v>75</v>
      </c>
      <c r="E514" s="2" t="s">
        <v>74</v>
      </c>
      <c r="F514" s="2" t="s">
        <v>2331</v>
      </c>
      <c r="G514" s="2" t="s">
        <v>2924</v>
      </c>
      <c r="H514" s="2" t="s">
        <v>2208</v>
      </c>
    </row>
    <row r="515" customFormat="false" ht="23.85" hidden="false" customHeight="false" outlineLevel="0" collapsed="false">
      <c r="A515" s="2" t="s">
        <v>1557</v>
      </c>
      <c r="B515" s="2" t="s">
        <v>1556</v>
      </c>
      <c r="C515" s="2" t="s">
        <v>2214</v>
      </c>
      <c r="D515" s="2" t="s">
        <v>1502</v>
      </c>
      <c r="E515" s="2" t="s">
        <v>1501</v>
      </c>
      <c r="F515" s="2" t="s">
        <v>2925</v>
      </c>
      <c r="G515" s="2" t="s">
        <v>2926</v>
      </c>
      <c r="H515" s="2" t="s">
        <v>2217</v>
      </c>
    </row>
    <row r="516" customFormat="false" ht="23.85" hidden="false" customHeight="false" outlineLevel="0" collapsed="false">
      <c r="A516" s="2" t="s">
        <v>1489</v>
      </c>
      <c r="B516" s="2" t="s">
        <v>1488</v>
      </c>
      <c r="C516" s="2" t="s">
        <v>2470</v>
      </c>
      <c r="D516" s="2" t="s">
        <v>1557</v>
      </c>
      <c r="E516" s="2" t="s">
        <v>1556</v>
      </c>
      <c r="F516" s="2" t="s">
        <v>2927</v>
      </c>
      <c r="G516" s="2" t="s">
        <v>2928</v>
      </c>
      <c r="H516" s="2" t="s">
        <v>2208</v>
      </c>
    </row>
    <row r="517" customFormat="false" ht="23.85" hidden="false" customHeight="false" outlineLevel="0" collapsed="false">
      <c r="A517" s="2" t="s">
        <v>1489</v>
      </c>
      <c r="B517" s="2" t="s">
        <v>1488</v>
      </c>
      <c r="C517" s="2" t="s">
        <v>2205</v>
      </c>
      <c r="D517" s="2" t="s">
        <v>1569</v>
      </c>
      <c r="E517" s="2" t="s">
        <v>1568</v>
      </c>
      <c r="F517" s="2" t="s">
        <v>2335</v>
      </c>
      <c r="G517" s="2" t="s">
        <v>2929</v>
      </c>
      <c r="H517" s="2" t="s">
        <v>2208</v>
      </c>
    </row>
    <row r="518" customFormat="false" ht="23.85" hidden="false" customHeight="false" outlineLevel="0" collapsed="false">
      <c r="A518" s="2" t="s">
        <v>1489</v>
      </c>
      <c r="B518" s="2" t="s">
        <v>1488</v>
      </c>
      <c r="C518" s="2" t="s">
        <v>2205</v>
      </c>
      <c r="D518" s="2" t="s">
        <v>1609</v>
      </c>
      <c r="E518" s="2" t="s">
        <v>1608</v>
      </c>
      <c r="F518" s="2" t="s">
        <v>2533</v>
      </c>
      <c r="G518" s="2" t="s">
        <v>2930</v>
      </c>
      <c r="H518" s="2" t="s">
        <v>2208</v>
      </c>
    </row>
    <row r="519" customFormat="false" ht="23.85" hidden="false" customHeight="false" outlineLevel="0" collapsed="false">
      <c r="A519" s="2" t="s">
        <v>1489</v>
      </c>
      <c r="B519" s="2" t="s">
        <v>1488</v>
      </c>
      <c r="C519" s="2" t="s">
        <v>2470</v>
      </c>
      <c r="D519" s="2" t="s">
        <v>1540</v>
      </c>
      <c r="E519" s="2" t="s">
        <v>1539</v>
      </c>
      <c r="F519" s="2" t="s">
        <v>2380</v>
      </c>
      <c r="G519" s="2" t="s">
        <v>2931</v>
      </c>
      <c r="H519" s="2" t="s">
        <v>2208</v>
      </c>
    </row>
    <row r="520" customFormat="false" ht="15" hidden="false" customHeight="false" outlineLevel="0" collapsed="false">
      <c r="A520" s="2" t="s">
        <v>1489</v>
      </c>
      <c r="B520" s="2" t="s">
        <v>1488</v>
      </c>
      <c r="C520" s="2" t="s">
        <v>2238</v>
      </c>
      <c r="D520" s="2" t="s">
        <v>1440</v>
      </c>
      <c r="E520" s="2" t="s">
        <v>1439</v>
      </c>
      <c r="F520" s="2" t="s">
        <v>2932</v>
      </c>
      <c r="G520" s="2" t="s">
        <v>2933</v>
      </c>
      <c r="H520" s="2" t="s">
        <v>2204</v>
      </c>
    </row>
    <row r="521" customFormat="false" ht="15" hidden="false" customHeight="false" outlineLevel="0" collapsed="false">
      <c r="A521" s="2" t="s">
        <v>1489</v>
      </c>
      <c r="B521" s="2" t="s">
        <v>1488</v>
      </c>
      <c r="C521" s="2" t="s">
        <v>2489</v>
      </c>
      <c r="D521" s="2" t="s">
        <v>1424</v>
      </c>
      <c r="E521" s="2" t="s">
        <v>1423</v>
      </c>
      <c r="F521" s="2" t="s">
        <v>2934</v>
      </c>
      <c r="G521" s="2" t="s">
        <v>2935</v>
      </c>
      <c r="H521" s="2" t="s">
        <v>2208</v>
      </c>
    </row>
    <row r="522" customFormat="false" ht="23.85" hidden="false" customHeight="false" outlineLevel="0" collapsed="false">
      <c r="A522" s="2" t="s">
        <v>1489</v>
      </c>
      <c r="B522" s="2" t="s">
        <v>1488</v>
      </c>
      <c r="C522" s="2" t="s">
        <v>2205</v>
      </c>
      <c r="D522" s="2" t="s">
        <v>1579</v>
      </c>
      <c r="E522" s="2" t="s">
        <v>1578</v>
      </c>
      <c r="F522" s="2" t="s">
        <v>2936</v>
      </c>
      <c r="G522" s="2" t="s">
        <v>2937</v>
      </c>
      <c r="H522" s="2" t="s">
        <v>2208</v>
      </c>
    </row>
    <row r="523" customFormat="false" ht="23.85" hidden="false" customHeight="false" outlineLevel="0" collapsed="false">
      <c r="A523" s="2" t="s">
        <v>1579</v>
      </c>
      <c r="B523" s="2" t="s">
        <v>1578</v>
      </c>
      <c r="C523" s="2" t="s">
        <v>2205</v>
      </c>
      <c r="D523" s="2" t="s">
        <v>1148</v>
      </c>
      <c r="E523" s="2" t="s">
        <v>1147</v>
      </c>
      <c r="F523" s="2" t="s">
        <v>2874</v>
      </c>
      <c r="G523" s="2" t="s">
        <v>2938</v>
      </c>
      <c r="H523" s="2" t="s">
        <v>2208</v>
      </c>
    </row>
    <row r="524" customFormat="false" ht="23.85" hidden="false" customHeight="false" outlineLevel="0" collapsed="false">
      <c r="A524" s="2" t="s">
        <v>1489</v>
      </c>
      <c r="B524" s="2" t="s">
        <v>1488</v>
      </c>
      <c r="C524" s="2" t="s">
        <v>2238</v>
      </c>
      <c r="D524" s="2" t="s">
        <v>1148</v>
      </c>
      <c r="E524" s="2" t="s">
        <v>1147</v>
      </c>
      <c r="F524" s="2" t="s">
        <v>2939</v>
      </c>
      <c r="G524" s="2" t="s">
        <v>2940</v>
      </c>
      <c r="H524" s="2" t="s">
        <v>2204</v>
      </c>
    </row>
    <row r="525" customFormat="false" ht="15" hidden="false" customHeight="false" outlineLevel="0" collapsed="false">
      <c r="A525" s="2" t="s">
        <v>1489</v>
      </c>
      <c r="B525" s="2" t="s">
        <v>1488</v>
      </c>
      <c r="C525" s="2" t="s">
        <v>2238</v>
      </c>
      <c r="D525" s="2" t="s">
        <v>1205</v>
      </c>
      <c r="E525" s="2" t="s">
        <v>1204</v>
      </c>
      <c r="F525" s="2" t="s">
        <v>2941</v>
      </c>
      <c r="G525" s="2" t="s">
        <v>2942</v>
      </c>
      <c r="H525" s="2" t="s">
        <v>2204</v>
      </c>
    </row>
    <row r="526" customFormat="false" ht="23.85" hidden="false" customHeight="false" outlineLevel="0" collapsed="false">
      <c r="A526" s="2" t="s">
        <v>1435</v>
      </c>
      <c r="B526" s="2" t="s">
        <v>1434</v>
      </c>
      <c r="C526" s="2" t="s">
        <v>2214</v>
      </c>
      <c r="D526" s="2" t="s">
        <v>1440</v>
      </c>
      <c r="E526" s="2" t="s">
        <v>1439</v>
      </c>
      <c r="F526" s="2" t="s">
        <v>2932</v>
      </c>
      <c r="G526" s="2" t="s">
        <v>2943</v>
      </c>
      <c r="H526" s="2" t="s">
        <v>2217</v>
      </c>
    </row>
    <row r="527" customFormat="false" ht="15" hidden="false" customHeight="false" outlineLevel="0" collapsed="false">
      <c r="A527" s="2" t="s">
        <v>1435</v>
      </c>
      <c r="B527" s="2" t="s">
        <v>1434</v>
      </c>
      <c r="C527" s="2" t="s">
        <v>2214</v>
      </c>
      <c r="D527" s="2" t="s">
        <v>1805</v>
      </c>
      <c r="E527" s="2" t="s">
        <v>1804</v>
      </c>
      <c r="F527" s="2" t="s">
        <v>2321</v>
      </c>
      <c r="G527" s="2" t="s">
        <v>2944</v>
      </c>
      <c r="H527" s="2" t="s">
        <v>2217</v>
      </c>
    </row>
    <row r="528" customFormat="false" ht="23.85" hidden="false" customHeight="false" outlineLevel="0" collapsed="false">
      <c r="A528" s="2" t="s">
        <v>1642</v>
      </c>
      <c r="B528" s="2" t="s">
        <v>1641</v>
      </c>
      <c r="C528" s="2" t="s">
        <v>2205</v>
      </c>
      <c r="D528" s="2" t="s">
        <v>86</v>
      </c>
      <c r="E528" s="2" t="s">
        <v>85</v>
      </c>
      <c r="F528" s="2" t="s">
        <v>2508</v>
      </c>
      <c r="G528" s="2" t="s">
        <v>2510</v>
      </c>
      <c r="H528" s="2" t="s">
        <v>2208</v>
      </c>
    </row>
    <row r="529" customFormat="false" ht="23.85" hidden="false" customHeight="false" outlineLevel="0" collapsed="false">
      <c r="A529" s="2" t="s">
        <v>1642</v>
      </c>
      <c r="B529" s="2" t="s">
        <v>1641</v>
      </c>
      <c r="C529" s="2" t="s">
        <v>2205</v>
      </c>
      <c r="D529" s="2" t="s">
        <v>93</v>
      </c>
      <c r="E529" s="2" t="s">
        <v>92</v>
      </c>
      <c r="F529" s="2" t="s">
        <v>2508</v>
      </c>
      <c r="G529" s="2" t="s">
        <v>2509</v>
      </c>
      <c r="H529" s="2" t="s">
        <v>2208</v>
      </c>
    </row>
    <row r="530" customFormat="false" ht="23.85" hidden="false" customHeight="false" outlineLevel="0" collapsed="false">
      <c r="A530" s="2" t="s">
        <v>1642</v>
      </c>
      <c r="B530" s="2" t="s">
        <v>1641</v>
      </c>
      <c r="C530" s="2" t="s">
        <v>2205</v>
      </c>
      <c r="D530" s="2" t="s">
        <v>129</v>
      </c>
      <c r="E530" s="2" t="s">
        <v>128</v>
      </c>
      <c r="F530" s="2" t="s">
        <v>2508</v>
      </c>
      <c r="G530" s="2" t="s">
        <v>2514</v>
      </c>
      <c r="H530" s="2" t="s">
        <v>2208</v>
      </c>
    </row>
    <row r="531" customFormat="false" ht="23.85" hidden="false" customHeight="false" outlineLevel="0" collapsed="false">
      <c r="A531" s="2" t="s">
        <v>1642</v>
      </c>
      <c r="B531" s="2" t="s">
        <v>1641</v>
      </c>
      <c r="C531" s="2" t="s">
        <v>2205</v>
      </c>
      <c r="D531" s="2" t="s">
        <v>114</v>
      </c>
      <c r="E531" s="2" t="s">
        <v>113</v>
      </c>
      <c r="F531" s="2" t="s">
        <v>2508</v>
      </c>
      <c r="G531" s="2" t="s">
        <v>2513</v>
      </c>
      <c r="H531" s="2" t="s">
        <v>2208</v>
      </c>
    </row>
    <row r="532" customFormat="false" ht="23.85" hidden="false" customHeight="false" outlineLevel="0" collapsed="false">
      <c r="A532" s="2" t="s">
        <v>1642</v>
      </c>
      <c r="B532" s="2" t="s">
        <v>1641</v>
      </c>
      <c r="C532" s="2" t="s">
        <v>2205</v>
      </c>
      <c r="D532" s="2" t="s">
        <v>97</v>
      </c>
      <c r="E532" s="2" t="s">
        <v>96</v>
      </c>
      <c r="F532" s="2" t="s">
        <v>2508</v>
      </c>
      <c r="G532" s="2" t="s">
        <v>2511</v>
      </c>
      <c r="H532" s="2" t="s">
        <v>2208</v>
      </c>
    </row>
    <row r="533" customFormat="false" ht="23.85" hidden="false" customHeight="false" outlineLevel="0" collapsed="false">
      <c r="A533" s="2" t="s">
        <v>1589</v>
      </c>
      <c r="B533" s="2" t="s">
        <v>1588</v>
      </c>
      <c r="C533" s="2" t="s">
        <v>2489</v>
      </c>
      <c r="D533" s="2" t="s">
        <v>107</v>
      </c>
      <c r="E533" s="2" t="s">
        <v>106</v>
      </c>
      <c r="F533" s="2" t="s">
        <v>2742</v>
      </c>
      <c r="G533" s="2" t="s">
        <v>2945</v>
      </c>
      <c r="H533" s="2" t="s">
        <v>2208</v>
      </c>
    </row>
    <row r="534" customFormat="false" ht="23.85" hidden="false" customHeight="false" outlineLevel="0" collapsed="false">
      <c r="A534" s="2" t="s">
        <v>1507</v>
      </c>
      <c r="B534" s="2" t="s">
        <v>1506</v>
      </c>
      <c r="C534" s="2" t="s">
        <v>2489</v>
      </c>
      <c r="D534" s="2" t="s">
        <v>1563</v>
      </c>
      <c r="E534" s="2" t="s">
        <v>1562</v>
      </c>
      <c r="F534" s="2" t="s">
        <v>2335</v>
      </c>
      <c r="G534" s="2" t="s">
        <v>2946</v>
      </c>
      <c r="H534" s="2" t="s">
        <v>2208</v>
      </c>
    </row>
    <row r="535" customFormat="false" ht="23.85" hidden="false" customHeight="false" outlineLevel="0" collapsed="false">
      <c r="A535" s="2" t="s">
        <v>1489</v>
      </c>
      <c r="B535" s="2" t="s">
        <v>1488</v>
      </c>
      <c r="C535" s="2" t="s">
        <v>2205</v>
      </c>
      <c r="D535" s="2" t="s">
        <v>1563</v>
      </c>
      <c r="E535" s="2" t="s">
        <v>1562</v>
      </c>
      <c r="F535" s="2" t="s">
        <v>2915</v>
      </c>
      <c r="G535" s="2" t="s">
        <v>2947</v>
      </c>
      <c r="H535" s="2" t="s">
        <v>2208</v>
      </c>
    </row>
    <row r="536" customFormat="false" ht="23.85" hidden="false" customHeight="false" outlineLevel="0" collapsed="false">
      <c r="A536" s="2" t="s">
        <v>1489</v>
      </c>
      <c r="B536" s="2" t="s">
        <v>1488</v>
      </c>
      <c r="C536" s="2" t="s">
        <v>2205</v>
      </c>
      <c r="D536" s="2" t="s">
        <v>1534</v>
      </c>
      <c r="E536" s="2" t="s">
        <v>1533</v>
      </c>
      <c r="F536" s="2" t="s">
        <v>2378</v>
      </c>
      <c r="G536" s="2" t="s">
        <v>2948</v>
      </c>
      <c r="H536" s="2" t="s">
        <v>2208</v>
      </c>
    </row>
    <row r="537" customFormat="false" ht="15" hidden="false" customHeight="false" outlineLevel="0" collapsed="false">
      <c r="A537" s="2" t="s">
        <v>280</v>
      </c>
      <c r="B537" s="2" t="s">
        <v>279</v>
      </c>
      <c r="C537" s="2" t="s">
        <v>2307</v>
      </c>
      <c r="D537" s="2" t="s">
        <v>1534</v>
      </c>
      <c r="E537" s="2" t="s">
        <v>1533</v>
      </c>
      <c r="F537" s="2" t="s">
        <v>2520</v>
      </c>
      <c r="G537" s="2" t="s">
        <v>2949</v>
      </c>
      <c r="H537" s="2" t="s">
        <v>2204</v>
      </c>
    </row>
    <row r="538" customFormat="false" ht="15" hidden="false" customHeight="false" outlineLevel="0" collapsed="false">
      <c r="A538" s="2" t="s">
        <v>280</v>
      </c>
      <c r="B538" s="2" t="s">
        <v>279</v>
      </c>
      <c r="C538" s="2" t="s">
        <v>2307</v>
      </c>
      <c r="D538" s="2" t="s">
        <v>1517</v>
      </c>
      <c r="E538" s="2" t="s">
        <v>1516</v>
      </c>
      <c r="F538" s="2" t="s">
        <v>2283</v>
      </c>
      <c r="G538" s="2" t="s">
        <v>2950</v>
      </c>
      <c r="H538" s="2" t="s">
        <v>2204</v>
      </c>
    </row>
    <row r="539" customFormat="false" ht="15" hidden="false" customHeight="false" outlineLevel="0" collapsed="false">
      <c r="A539" s="2" t="s">
        <v>280</v>
      </c>
      <c r="B539" s="2" t="s">
        <v>279</v>
      </c>
      <c r="C539" s="2" t="s">
        <v>2307</v>
      </c>
      <c r="D539" s="2" t="s">
        <v>1382</v>
      </c>
      <c r="E539" s="2" t="s">
        <v>1381</v>
      </c>
      <c r="F539" s="2" t="s">
        <v>2370</v>
      </c>
      <c r="G539" s="2" t="s">
        <v>2951</v>
      </c>
      <c r="H539" s="2" t="s">
        <v>2204</v>
      </c>
    </row>
    <row r="540" customFormat="false" ht="15" hidden="false" customHeight="false" outlineLevel="0" collapsed="false">
      <c r="A540" s="2" t="s">
        <v>280</v>
      </c>
      <c r="B540" s="2" t="s">
        <v>279</v>
      </c>
      <c r="C540" s="2" t="s">
        <v>2307</v>
      </c>
      <c r="D540" s="2" t="s">
        <v>1377</v>
      </c>
      <c r="E540" s="2" t="s">
        <v>1376</v>
      </c>
      <c r="F540" s="2" t="s">
        <v>2370</v>
      </c>
      <c r="G540" s="2" t="s">
        <v>2952</v>
      </c>
      <c r="H540" s="2" t="s">
        <v>2204</v>
      </c>
    </row>
    <row r="541" customFormat="false" ht="15" hidden="false" customHeight="false" outlineLevel="0" collapsed="false">
      <c r="A541" s="2" t="s">
        <v>280</v>
      </c>
      <c r="B541" s="2" t="s">
        <v>279</v>
      </c>
      <c r="C541" s="2" t="s">
        <v>2214</v>
      </c>
      <c r="D541" s="2" t="s">
        <v>1304</v>
      </c>
      <c r="E541" s="2" t="s">
        <v>1303</v>
      </c>
      <c r="F541" s="2" t="s">
        <v>2953</v>
      </c>
      <c r="G541" s="2" t="s">
        <v>2954</v>
      </c>
      <c r="H541" s="2" t="s">
        <v>2217</v>
      </c>
    </row>
    <row r="542" customFormat="false" ht="15" hidden="false" customHeight="false" outlineLevel="0" collapsed="false">
      <c r="A542" s="2" t="s">
        <v>280</v>
      </c>
      <c r="B542" s="2" t="s">
        <v>279</v>
      </c>
      <c r="C542" s="2" t="s">
        <v>2214</v>
      </c>
      <c r="D542" s="2" t="s">
        <v>1331</v>
      </c>
      <c r="E542" s="2" t="s">
        <v>1330</v>
      </c>
      <c r="F542" s="2" t="s">
        <v>2953</v>
      </c>
      <c r="G542" s="2" t="s">
        <v>2955</v>
      </c>
      <c r="H542" s="2" t="s">
        <v>2217</v>
      </c>
    </row>
    <row r="543" customFormat="false" ht="23.85" hidden="false" customHeight="false" outlineLevel="0" collapsed="false">
      <c r="A543" s="2" t="s">
        <v>280</v>
      </c>
      <c r="B543" s="2" t="s">
        <v>279</v>
      </c>
      <c r="C543" s="2" t="s">
        <v>2214</v>
      </c>
      <c r="D543" s="2" t="s">
        <v>1347</v>
      </c>
      <c r="E543" s="2" t="s">
        <v>1346</v>
      </c>
      <c r="F543" s="2" t="s">
        <v>2520</v>
      </c>
      <c r="G543" s="2" t="s">
        <v>2956</v>
      </c>
      <c r="H543" s="2" t="s">
        <v>2217</v>
      </c>
    </row>
    <row r="544" customFormat="false" ht="15" hidden="false" customHeight="false" outlineLevel="0" collapsed="false">
      <c r="A544" s="2" t="s">
        <v>1512</v>
      </c>
      <c r="B544" s="2" t="s">
        <v>1511</v>
      </c>
      <c r="C544" s="2" t="s">
        <v>2201</v>
      </c>
      <c r="D544" s="2" t="s">
        <v>1677</v>
      </c>
      <c r="E544" s="2" t="s">
        <v>1676</v>
      </c>
      <c r="F544" s="2" t="s">
        <v>2283</v>
      </c>
      <c r="G544" s="2" t="s">
        <v>2957</v>
      </c>
      <c r="H544" s="2" t="s">
        <v>2204</v>
      </c>
    </row>
    <row r="545" customFormat="false" ht="23.85" hidden="false" customHeight="false" outlineLevel="0" collapsed="false">
      <c r="A545" s="2" t="s">
        <v>1677</v>
      </c>
      <c r="B545" s="2" t="s">
        <v>1676</v>
      </c>
      <c r="C545" s="2" t="s">
        <v>2489</v>
      </c>
      <c r="D545" s="2" t="s">
        <v>1524</v>
      </c>
      <c r="E545" s="2" t="s">
        <v>1523</v>
      </c>
      <c r="F545" s="2" t="s">
        <v>2283</v>
      </c>
      <c r="G545" s="2" t="s">
        <v>2958</v>
      </c>
      <c r="H545" s="2" t="s">
        <v>2208</v>
      </c>
    </row>
    <row r="546" customFormat="false" ht="15" hidden="false" customHeight="false" outlineLevel="0" collapsed="false">
      <c r="A546" s="2" t="s">
        <v>1677</v>
      </c>
      <c r="B546" s="2" t="s">
        <v>1676</v>
      </c>
      <c r="C546" s="2" t="s">
        <v>2489</v>
      </c>
      <c r="D546" s="2" t="s">
        <v>114</v>
      </c>
      <c r="E546" s="2" t="s">
        <v>113</v>
      </c>
      <c r="F546" s="2" t="s">
        <v>2520</v>
      </c>
      <c r="G546" s="2" t="s">
        <v>2959</v>
      </c>
      <c r="H546" s="2" t="s">
        <v>2208</v>
      </c>
    </row>
    <row r="547" customFormat="false" ht="15" hidden="false" customHeight="false" outlineLevel="0" collapsed="false">
      <c r="A547" s="2" t="s">
        <v>1517</v>
      </c>
      <c r="B547" s="2" t="s">
        <v>1516</v>
      </c>
      <c r="C547" s="2" t="s">
        <v>2489</v>
      </c>
      <c r="D547" s="2" t="s">
        <v>107</v>
      </c>
      <c r="E547" s="2" t="s">
        <v>106</v>
      </c>
      <c r="F547" s="2" t="s">
        <v>2520</v>
      </c>
      <c r="G547" s="2" t="s">
        <v>2960</v>
      </c>
      <c r="H547" s="2" t="s">
        <v>2208</v>
      </c>
    </row>
    <row r="548" customFormat="false" ht="15" hidden="false" customHeight="false" outlineLevel="0" collapsed="false">
      <c r="A548" s="2" t="s">
        <v>1517</v>
      </c>
      <c r="B548" s="2" t="s">
        <v>1516</v>
      </c>
      <c r="C548" s="2" t="s">
        <v>2489</v>
      </c>
      <c r="D548" s="2" t="s">
        <v>114</v>
      </c>
      <c r="E548" s="2" t="s">
        <v>113</v>
      </c>
      <c r="F548" s="2" t="s">
        <v>2520</v>
      </c>
      <c r="G548" s="2" t="s">
        <v>2960</v>
      </c>
      <c r="H548" s="2" t="s">
        <v>2208</v>
      </c>
    </row>
    <row r="549" customFormat="false" ht="15" hidden="false" customHeight="false" outlineLevel="0" collapsed="false">
      <c r="A549" s="2" t="s">
        <v>1529</v>
      </c>
      <c r="B549" s="2" t="s">
        <v>1528</v>
      </c>
      <c r="C549" s="2" t="s">
        <v>2205</v>
      </c>
      <c r="D549" s="2" t="s">
        <v>1388</v>
      </c>
      <c r="E549" s="2" t="s">
        <v>1387</v>
      </c>
      <c r="F549" s="2" t="s">
        <v>2372</v>
      </c>
      <c r="G549" s="2" t="s">
        <v>2961</v>
      </c>
      <c r="H549" s="2" t="s">
        <v>2208</v>
      </c>
    </row>
    <row r="550" customFormat="false" ht="15" hidden="false" customHeight="false" outlineLevel="0" collapsed="false">
      <c r="A550" s="2" t="s">
        <v>1600</v>
      </c>
      <c r="B550" s="2" t="s">
        <v>1599</v>
      </c>
      <c r="C550" s="2" t="s">
        <v>2205</v>
      </c>
      <c r="D550" s="2" t="s">
        <v>1473</v>
      </c>
      <c r="E550" s="2" t="s">
        <v>1472</v>
      </c>
      <c r="F550" s="2" t="s">
        <v>2962</v>
      </c>
      <c r="G550" s="2" t="s">
        <v>2963</v>
      </c>
      <c r="H550" s="2" t="s">
        <v>2208</v>
      </c>
    </row>
    <row r="551" customFormat="false" ht="23.85" hidden="false" customHeight="false" outlineLevel="0" collapsed="false">
      <c r="A551" s="2" t="s">
        <v>1688</v>
      </c>
      <c r="B551" s="2" t="s">
        <v>1687</v>
      </c>
      <c r="C551" s="2" t="s">
        <v>2489</v>
      </c>
      <c r="D551" s="2" t="s">
        <v>1473</v>
      </c>
      <c r="E551" s="2" t="s">
        <v>1472</v>
      </c>
      <c r="F551" s="2" t="s">
        <v>2962</v>
      </c>
      <c r="G551" s="2" t="s">
        <v>2964</v>
      </c>
      <c r="H551" s="2" t="s">
        <v>2208</v>
      </c>
    </row>
    <row r="552" customFormat="false" ht="23.85" hidden="false" customHeight="false" outlineLevel="0" collapsed="false">
      <c r="A552" s="2" t="s">
        <v>1688</v>
      </c>
      <c r="B552" s="2" t="s">
        <v>1687</v>
      </c>
      <c r="C552" s="2" t="s">
        <v>2489</v>
      </c>
      <c r="D552" s="2" t="s">
        <v>1467</v>
      </c>
      <c r="E552" s="2" t="s">
        <v>1466</v>
      </c>
      <c r="F552" s="2" t="s">
        <v>2531</v>
      </c>
      <c r="G552" s="2" t="s">
        <v>2965</v>
      </c>
      <c r="H552" s="2" t="s">
        <v>2208</v>
      </c>
    </row>
    <row r="553" customFormat="false" ht="15" hidden="false" customHeight="false" outlineLevel="0" collapsed="false">
      <c r="A553" s="2" t="s">
        <v>1604</v>
      </c>
      <c r="B553" s="2" t="s">
        <v>1603</v>
      </c>
      <c r="C553" s="2" t="s">
        <v>2470</v>
      </c>
      <c r="D553" s="2" t="s">
        <v>1467</v>
      </c>
      <c r="E553" s="2" t="s">
        <v>1466</v>
      </c>
      <c r="F553" s="2" t="s">
        <v>2422</v>
      </c>
      <c r="G553" s="2" t="s">
        <v>2966</v>
      </c>
      <c r="H553" s="2" t="s">
        <v>2208</v>
      </c>
    </row>
    <row r="554" customFormat="false" ht="15" hidden="false" customHeight="false" outlineLevel="0" collapsed="false">
      <c r="A554" s="2" t="s">
        <v>1394</v>
      </c>
      <c r="B554" s="2" t="s">
        <v>1393</v>
      </c>
      <c r="C554" s="2" t="s">
        <v>2307</v>
      </c>
      <c r="D554" s="2" t="s">
        <v>1304</v>
      </c>
      <c r="E554" s="2" t="s">
        <v>1303</v>
      </c>
      <c r="F554" s="2" t="s">
        <v>2967</v>
      </c>
      <c r="G554" s="2" t="s">
        <v>2968</v>
      </c>
      <c r="H554" s="2" t="s">
        <v>2204</v>
      </c>
    </row>
    <row r="555" customFormat="false" ht="15" hidden="false" customHeight="false" outlineLevel="0" collapsed="false">
      <c r="A555" s="2" t="s">
        <v>1382</v>
      </c>
      <c r="B555" s="2" t="s">
        <v>1381</v>
      </c>
      <c r="C555" s="2" t="s">
        <v>2535</v>
      </c>
      <c r="D555" s="2" t="s">
        <v>1304</v>
      </c>
      <c r="E555" s="2" t="s">
        <v>1303</v>
      </c>
      <c r="F555" s="2" t="s">
        <v>2863</v>
      </c>
      <c r="G555" s="2" t="s">
        <v>2969</v>
      </c>
      <c r="H555" s="2" t="s">
        <v>2208</v>
      </c>
    </row>
    <row r="556" customFormat="false" ht="23.85" hidden="false" customHeight="false" outlineLevel="0" collapsed="false">
      <c r="A556" s="2" t="s">
        <v>1321</v>
      </c>
      <c r="B556" s="2" t="s">
        <v>1320</v>
      </c>
      <c r="C556" s="2" t="s">
        <v>2535</v>
      </c>
      <c r="D556" s="2" t="s">
        <v>1347</v>
      </c>
      <c r="E556" s="2" t="s">
        <v>1346</v>
      </c>
      <c r="F556" s="2" t="s">
        <v>2726</v>
      </c>
      <c r="G556" s="2" t="s">
        <v>2970</v>
      </c>
      <c r="H556" s="2" t="s">
        <v>2208</v>
      </c>
    </row>
    <row r="557" customFormat="false" ht="15" hidden="false" customHeight="false" outlineLevel="0" collapsed="false">
      <c r="A557" s="2" t="s">
        <v>1321</v>
      </c>
      <c r="B557" s="2" t="s">
        <v>1320</v>
      </c>
      <c r="C557" s="2" t="s">
        <v>2535</v>
      </c>
      <c r="D557" s="2" t="s">
        <v>1292</v>
      </c>
      <c r="E557" s="2" t="s">
        <v>1291</v>
      </c>
      <c r="F557" s="2" t="s">
        <v>2753</v>
      </c>
      <c r="G557" s="2" t="s">
        <v>2971</v>
      </c>
      <c r="H557" s="2" t="s">
        <v>2208</v>
      </c>
    </row>
    <row r="558" customFormat="false" ht="23.85" hidden="false" customHeight="false" outlineLevel="0" collapsed="false">
      <c r="A558" s="2" t="s">
        <v>1613</v>
      </c>
      <c r="B558" s="2" t="s">
        <v>1612</v>
      </c>
      <c r="C558" s="2" t="s">
        <v>2205</v>
      </c>
      <c r="D558" s="2" t="s">
        <v>1292</v>
      </c>
      <c r="E558" s="2" t="s">
        <v>1291</v>
      </c>
      <c r="F558" s="2" t="s">
        <v>2432</v>
      </c>
      <c r="G558" s="2" t="s">
        <v>2972</v>
      </c>
      <c r="H558" s="2" t="s">
        <v>2208</v>
      </c>
    </row>
    <row r="559" customFormat="false" ht="23.85" hidden="false" customHeight="false" outlineLevel="0" collapsed="false">
      <c r="A559" s="2" t="s">
        <v>1613</v>
      </c>
      <c r="B559" s="2" t="s">
        <v>1612</v>
      </c>
      <c r="C559" s="2" t="s">
        <v>2205</v>
      </c>
      <c r="D559" s="2" t="s">
        <v>566</v>
      </c>
      <c r="E559" s="2" t="s">
        <v>565</v>
      </c>
      <c r="F559" s="2" t="s">
        <v>2973</v>
      </c>
      <c r="G559" s="2" t="s">
        <v>2974</v>
      </c>
      <c r="H559" s="2" t="s">
        <v>2208</v>
      </c>
    </row>
    <row r="560" customFormat="false" ht="23.85" hidden="false" customHeight="false" outlineLevel="0" collapsed="false">
      <c r="A560" s="2" t="s">
        <v>1620</v>
      </c>
      <c r="B560" s="2" t="s">
        <v>1619</v>
      </c>
      <c r="C560" s="2" t="s">
        <v>2205</v>
      </c>
      <c r="D560" s="2" t="s">
        <v>1613</v>
      </c>
      <c r="E560" s="2" t="s">
        <v>1612</v>
      </c>
      <c r="F560" s="2" t="s">
        <v>2973</v>
      </c>
      <c r="G560" s="2" t="s">
        <v>2975</v>
      </c>
      <c r="H560" s="2" t="s">
        <v>2208</v>
      </c>
    </row>
    <row r="561" customFormat="false" ht="15" hidden="false" customHeight="false" outlineLevel="0" collapsed="false">
      <c r="A561" s="2" t="s">
        <v>1404</v>
      </c>
      <c r="B561" s="2" t="s">
        <v>1403</v>
      </c>
      <c r="C561" s="2" t="s">
        <v>2201</v>
      </c>
      <c r="D561" s="2" t="s">
        <v>1399</v>
      </c>
      <c r="E561" s="2" t="s">
        <v>1398</v>
      </c>
      <c r="F561" s="2" t="s">
        <v>2266</v>
      </c>
      <c r="G561" s="2" t="s">
        <v>2976</v>
      </c>
      <c r="H561" s="2" t="s">
        <v>2204</v>
      </c>
    </row>
    <row r="562" customFormat="false" ht="15" hidden="false" customHeight="false" outlineLevel="0" collapsed="false">
      <c r="A562" s="2" t="s">
        <v>1337</v>
      </c>
      <c r="B562" s="2" t="s">
        <v>1336</v>
      </c>
      <c r="C562" s="2" t="s">
        <v>2201</v>
      </c>
      <c r="D562" s="2" t="s">
        <v>1331</v>
      </c>
      <c r="E562" s="2" t="s">
        <v>1330</v>
      </c>
      <c r="F562" s="2" t="s">
        <v>2977</v>
      </c>
      <c r="G562" s="2" t="s">
        <v>2978</v>
      </c>
      <c r="H562" s="2" t="s">
        <v>2204</v>
      </c>
    </row>
    <row r="563" customFormat="false" ht="15" hidden="false" customHeight="false" outlineLevel="0" collapsed="false">
      <c r="A563" s="2" t="s">
        <v>1362</v>
      </c>
      <c r="B563" s="2" t="s">
        <v>1361</v>
      </c>
      <c r="C563" s="2" t="s">
        <v>2201</v>
      </c>
      <c r="D563" s="2" t="s">
        <v>1356</v>
      </c>
      <c r="E563" s="2" t="s">
        <v>1355</v>
      </c>
      <c r="F563" s="2" t="s">
        <v>2979</v>
      </c>
      <c r="G563" s="2" t="s">
        <v>2980</v>
      </c>
      <c r="H563" s="2" t="s">
        <v>2204</v>
      </c>
    </row>
    <row r="564" customFormat="false" ht="15" hidden="false" customHeight="false" outlineLevel="0" collapsed="false">
      <c r="A564" s="2" t="s">
        <v>1353</v>
      </c>
      <c r="B564" s="2" t="s">
        <v>1352</v>
      </c>
      <c r="C564" s="2" t="s">
        <v>2201</v>
      </c>
      <c r="D564" s="2" t="s">
        <v>1341</v>
      </c>
      <c r="E564" s="2" t="s">
        <v>1340</v>
      </c>
      <c r="F564" s="2" t="s">
        <v>2981</v>
      </c>
      <c r="G564" s="2" t="s">
        <v>2982</v>
      </c>
      <c r="H564" s="2" t="s">
        <v>2204</v>
      </c>
    </row>
    <row r="565" customFormat="false" ht="15" hidden="false" customHeight="false" outlineLevel="0" collapsed="false">
      <c r="A565" s="2" t="s">
        <v>1372</v>
      </c>
      <c r="B565" s="2" t="s">
        <v>1371</v>
      </c>
      <c r="C565" s="2" t="s">
        <v>2201</v>
      </c>
      <c r="D565" s="2" t="s">
        <v>1070</v>
      </c>
      <c r="E565" s="2" t="s">
        <v>1069</v>
      </c>
      <c r="F565" s="2" t="s">
        <v>2983</v>
      </c>
      <c r="G565" s="2" t="s">
        <v>2984</v>
      </c>
      <c r="H565" s="2" t="s">
        <v>2204</v>
      </c>
    </row>
    <row r="566" customFormat="false" ht="23.85" hidden="false" customHeight="false" outlineLevel="0" collapsed="false">
      <c r="A566" s="2" t="s">
        <v>618</v>
      </c>
      <c r="B566" s="2" t="s">
        <v>617</v>
      </c>
      <c r="C566" s="2" t="s">
        <v>2218</v>
      </c>
      <c r="D566" s="2" t="s">
        <v>1292</v>
      </c>
      <c r="E566" s="2" t="s">
        <v>1291</v>
      </c>
      <c r="F566" s="2" t="s">
        <v>2233</v>
      </c>
      <c r="G566" s="2" t="s">
        <v>2985</v>
      </c>
      <c r="H566" s="2" t="s">
        <v>2208</v>
      </c>
    </row>
    <row r="567" customFormat="false" ht="23.85" hidden="false" customHeight="false" outlineLevel="0" collapsed="false">
      <c r="A567" s="2" t="s">
        <v>1688</v>
      </c>
      <c r="B567" s="2" t="s">
        <v>1687</v>
      </c>
      <c r="C567" s="2" t="s">
        <v>2289</v>
      </c>
      <c r="D567" s="2" t="s">
        <v>107</v>
      </c>
      <c r="E567" s="2" t="s">
        <v>106</v>
      </c>
      <c r="F567" s="2" t="s">
        <v>2409</v>
      </c>
      <c r="G567" s="2" t="s">
        <v>2986</v>
      </c>
      <c r="H567" s="2" t="s">
        <v>2208</v>
      </c>
    </row>
    <row r="568" customFormat="false" ht="15" hidden="false" customHeight="false" outlineLevel="0" collapsed="false">
      <c r="A568" s="2" t="s">
        <v>1717</v>
      </c>
      <c r="B568" s="2" t="s">
        <v>1716</v>
      </c>
      <c r="C568" s="2" t="s">
        <v>2238</v>
      </c>
      <c r="D568" s="2" t="s">
        <v>1740</v>
      </c>
      <c r="E568" s="2" t="s">
        <v>1739</v>
      </c>
      <c r="F568" s="2" t="s">
        <v>2987</v>
      </c>
      <c r="G568" s="2" t="s">
        <v>2988</v>
      </c>
      <c r="H568" s="2" t="s">
        <v>2204</v>
      </c>
    </row>
    <row r="569" customFormat="false" ht="15" hidden="false" customHeight="false" outlineLevel="0" collapsed="false">
      <c r="A569" s="2" t="s">
        <v>1717</v>
      </c>
      <c r="B569" s="2" t="s">
        <v>1716</v>
      </c>
      <c r="C569" s="2" t="s">
        <v>2238</v>
      </c>
      <c r="D569" s="2" t="s">
        <v>1735</v>
      </c>
      <c r="E569" s="2" t="s">
        <v>1734</v>
      </c>
      <c r="F569" s="2" t="s">
        <v>2268</v>
      </c>
      <c r="G569" s="2" t="s">
        <v>2989</v>
      </c>
      <c r="H569" s="2" t="s">
        <v>2204</v>
      </c>
    </row>
    <row r="570" customFormat="false" ht="15" hidden="false" customHeight="false" outlineLevel="0" collapsed="false">
      <c r="A570" s="2" t="s">
        <v>1631</v>
      </c>
      <c r="B570" s="2" t="s">
        <v>1630</v>
      </c>
      <c r="C570" s="2" t="s">
        <v>2238</v>
      </c>
      <c r="D570" s="2" t="s">
        <v>1740</v>
      </c>
      <c r="E570" s="2" t="s">
        <v>1739</v>
      </c>
      <c r="F570" s="2" t="s">
        <v>2987</v>
      </c>
      <c r="G570" s="2" t="s">
        <v>2990</v>
      </c>
      <c r="H570" s="2" t="s">
        <v>2204</v>
      </c>
    </row>
    <row r="571" customFormat="false" ht="15" hidden="false" customHeight="false" outlineLevel="0" collapsed="false">
      <c r="A571" s="2" t="s">
        <v>1707</v>
      </c>
      <c r="B571" s="2" t="s">
        <v>1706</v>
      </c>
      <c r="C571" s="2" t="s">
        <v>2238</v>
      </c>
      <c r="D571" s="2" t="s">
        <v>1740</v>
      </c>
      <c r="E571" s="2" t="s">
        <v>1739</v>
      </c>
      <c r="F571" s="2" t="s">
        <v>2987</v>
      </c>
      <c r="G571" s="2" t="s">
        <v>2991</v>
      </c>
      <c r="H571" s="2" t="s">
        <v>2204</v>
      </c>
    </row>
    <row r="572" customFormat="false" ht="15" hidden="false" customHeight="false" outlineLevel="0" collapsed="false">
      <c r="A572" s="2" t="s">
        <v>1723</v>
      </c>
      <c r="B572" s="2" t="s">
        <v>1722</v>
      </c>
      <c r="C572" s="2" t="s">
        <v>2238</v>
      </c>
      <c r="D572" s="2" t="s">
        <v>1740</v>
      </c>
      <c r="E572" s="2" t="s">
        <v>1739</v>
      </c>
      <c r="F572" s="2" t="s">
        <v>2992</v>
      </c>
      <c r="G572" s="2" t="s">
        <v>2993</v>
      </c>
      <c r="H572" s="2" t="s">
        <v>2204</v>
      </c>
    </row>
    <row r="573" customFormat="false" ht="15" hidden="false" customHeight="false" outlineLevel="0" collapsed="false">
      <c r="A573" s="2" t="s">
        <v>1723</v>
      </c>
      <c r="B573" s="2" t="s">
        <v>1722</v>
      </c>
      <c r="C573" s="2" t="s">
        <v>2238</v>
      </c>
      <c r="D573" s="2" t="s">
        <v>1750</v>
      </c>
      <c r="E573" s="2" t="s">
        <v>1749</v>
      </c>
      <c r="F573" s="2" t="s">
        <v>2994</v>
      </c>
      <c r="G573" s="2" t="s">
        <v>2995</v>
      </c>
      <c r="H573" s="2" t="s">
        <v>2204</v>
      </c>
    </row>
    <row r="574" customFormat="false" ht="15" hidden="false" customHeight="false" outlineLevel="0" collapsed="false">
      <c r="A574" s="2" t="s">
        <v>1745</v>
      </c>
      <c r="B574" s="2" t="s">
        <v>1744</v>
      </c>
      <c r="C574" s="2" t="s">
        <v>2238</v>
      </c>
      <c r="D574" s="2" t="s">
        <v>1756</v>
      </c>
      <c r="E574" s="2" t="s">
        <v>1755</v>
      </c>
      <c r="F574" s="2" t="s">
        <v>2994</v>
      </c>
      <c r="G574" s="2" t="s">
        <v>2996</v>
      </c>
      <c r="H574" s="2" t="s">
        <v>2204</v>
      </c>
    </row>
    <row r="575" customFormat="false" ht="15" hidden="false" customHeight="false" outlineLevel="0" collapsed="false">
      <c r="A575" s="2" t="s">
        <v>1740</v>
      </c>
      <c r="B575" s="2" t="s">
        <v>1739</v>
      </c>
      <c r="C575" s="2" t="s">
        <v>2307</v>
      </c>
      <c r="D575" s="2" t="s">
        <v>1756</v>
      </c>
      <c r="E575" s="2" t="s">
        <v>1755</v>
      </c>
      <c r="F575" s="2" t="s">
        <v>2997</v>
      </c>
      <c r="G575" s="2" t="s">
        <v>2998</v>
      </c>
      <c r="H575" s="2" t="s">
        <v>2204</v>
      </c>
    </row>
    <row r="576" customFormat="false" ht="15" hidden="false" customHeight="false" outlineLevel="0" collapsed="false">
      <c r="A576" s="2" t="s">
        <v>1740</v>
      </c>
      <c r="B576" s="2" t="s">
        <v>1739</v>
      </c>
      <c r="C576" s="2" t="s">
        <v>2232</v>
      </c>
      <c r="D576" s="2" t="s">
        <v>107</v>
      </c>
      <c r="E576" s="2" t="s">
        <v>106</v>
      </c>
      <c r="F576" s="2" t="s">
        <v>2443</v>
      </c>
      <c r="G576" s="2" t="s">
        <v>2999</v>
      </c>
      <c r="H576" s="2" t="s">
        <v>2235</v>
      </c>
    </row>
    <row r="577" customFormat="false" ht="15" hidden="false" customHeight="false" outlineLevel="0" collapsed="false">
      <c r="A577" s="2" t="s">
        <v>1735</v>
      </c>
      <c r="B577" s="2" t="s">
        <v>1734</v>
      </c>
      <c r="C577" s="2" t="s">
        <v>2232</v>
      </c>
      <c r="D577" s="2" t="s">
        <v>107</v>
      </c>
      <c r="E577" s="2" t="s">
        <v>106</v>
      </c>
      <c r="F577" s="2" t="s">
        <v>2443</v>
      </c>
      <c r="G577" s="2" t="s">
        <v>3000</v>
      </c>
      <c r="H577" s="2" t="s">
        <v>2235</v>
      </c>
    </row>
    <row r="578" customFormat="false" ht="15" hidden="false" customHeight="false" outlineLevel="0" collapsed="false">
      <c r="A578" s="2" t="s">
        <v>1735</v>
      </c>
      <c r="B578" s="2" t="s">
        <v>1734</v>
      </c>
      <c r="C578" s="2" t="s">
        <v>2218</v>
      </c>
      <c r="D578" s="2" t="s">
        <v>520</v>
      </c>
      <c r="E578" s="2" t="s">
        <v>519</v>
      </c>
      <c r="F578" s="2" t="s">
        <v>2268</v>
      </c>
      <c r="G578" s="2" t="s">
        <v>3001</v>
      </c>
      <c r="H578" s="2" t="s">
        <v>2208</v>
      </c>
    </row>
    <row r="579" customFormat="false" ht="15" hidden="false" customHeight="false" outlineLevel="0" collapsed="false">
      <c r="A579" s="2" t="s">
        <v>1750</v>
      </c>
      <c r="B579" s="2" t="s">
        <v>1749</v>
      </c>
      <c r="C579" s="2" t="s">
        <v>2232</v>
      </c>
      <c r="D579" s="2" t="s">
        <v>107</v>
      </c>
      <c r="E579" s="2" t="s">
        <v>106</v>
      </c>
      <c r="F579" s="2" t="s">
        <v>3002</v>
      </c>
      <c r="G579" s="2" t="s">
        <v>3003</v>
      </c>
      <c r="H579" s="2" t="s">
        <v>2235</v>
      </c>
    </row>
    <row r="580" customFormat="false" ht="15" hidden="false" customHeight="false" outlineLevel="0" collapsed="false">
      <c r="A580" s="2" t="s">
        <v>1756</v>
      </c>
      <c r="B580" s="2" t="s">
        <v>1755</v>
      </c>
      <c r="C580" s="2" t="s">
        <v>2232</v>
      </c>
      <c r="D580" s="2" t="s">
        <v>107</v>
      </c>
      <c r="E580" s="2" t="s">
        <v>106</v>
      </c>
      <c r="F580" s="2" t="s">
        <v>2622</v>
      </c>
      <c r="G580" s="2" t="s">
        <v>3004</v>
      </c>
      <c r="H580" s="2" t="s">
        <v>2235</v>
      </c>
    </row>
    <row r="581" customFormat="false" ht="23.85" hidden="false" customHeight="false" outlineLevel="0" collapsed="false">
      <c r="A581" s="2" t="s">
        <v>1545</v>
      </c>
      <c r="B581" s="2" t="s">
        <v>1544</v>
      </c>
      <c r="C581" s="2" t="s">
        <v>2205</v>
      </c>
      <c r="D581" s="2" t="s">
        <v>107</v>
      </c>
      <c r="E581" s="2" t="s">
        <v>106</v>
      </c>
      <c r="F581" s="2" t="s">
        <v>3005</v>
      </c>
      <c r="G581" s="2" t="s">
        <v>3006</v>
      </c>
      <c r="H581" s="2" t="s">
        <v>2208</v>
      </c>
    </row>
    <row r="582" customFormat="false" ht="23.85" hidden="false" customHeight="false" outlineLevel="0" collapsed="false">
      <c r="A582" s="2" t="s">
        <v>1545</v>
      </c>
      <c r="B582" s="2" t="s">
        <v>1544</v>
      </c>
      <c r="C582" s="2" t="s">
        <v>2214</v>
      </c>
      <c r="D582" s="2" t="s">
        <v>1740</v>
      </c>
      <c r="E582" s="2" t="s">
        <v>1739</v>
      </c>
      <c r="F582" s="2" t="s">
        <v>3007</v>
      </c>
      <c r="G582" s="2" t="s">
        <v>3008</v>
      </c>
      <c r="H582" s="2" t="s">
        <v>2217</v>
      </c>
    </row>
    <row r="583" customFormat="false" ht="23.85" hidden="false" customHeight="false" outlineLevel="0" collapsed="false">
      <c r="A583" s="2" t="s">
        <v>1545</v>
      </c>
      <c r="B583" s="2" t="s">
        <v>1544</v>
      </c>
      <c r="C583" s="2" t="s">
        <v>2214</v>
      </c>
      <c r="D583" s="2" t="s">
        <v>1648</v>
      </c>
      <c r="E583" s="2" t="s">
        <v>1647</v>
      </c>
      <c r="F583" s="2" t="s">
        <v>3007</v>
      </c>
      <c r="G583" s="2" t="s">
        <v>3009</v>
      </c>
      <c r="H583" s="2" t="s">
        <v>2217</v>
      </c>
    </row>
    <row r="584" customFormat="false" ht="23.85" hidden="false" customHeight="false" outlineLevel="0" collapsed="false">
      <c r="A584" s="2" t="s">
        <v>1740</v>
      </c>
      <c r="B584" s="2" t="s">
        <v>1739</v>
      </c>
      <c r="C584" s="2" t="s">
        <v>2218</v>
      </c>
      <c r="D584" s="2" t="s">
        <v>658</v>
      </c>
      <c r="E584" s="2" t="s">
        <v>657</v>
      </c>
      <c r="F584" s="2" t="s">
        <v>2443</v>
      </c>
      <c r="G584" s="2" t="s">
        <v>3010</v>
      </c>
      <c r="H584" s="2" t="s">
        <v>2208</v>
      </c>
    </row>
    <row r="585" customFormat="false" ht="15" hidden="false" customHeight="false" outlineLevel="0" collapsed="false">
      <c r="A585" s="2" t="s">
        <v>1712</v>
      </c>
      <c r="B585" s="2" t="s">
        <v>1711</v>
      </c>
      <c r="C585" s="2" t="s">
        <v>2238</v>
      </c>
      <c r="D585" s="2" t="s">
        <v>1856</v>
      </c>
      <c r="E585" s="2" t="s">
        <v>1855</v>
      </c>
      <c r="F585" s="2" t="s">
        <v>2834</v>
      </c>
      <c r="G585" s="2" t="s">
        <v>3011</v>
      </c>
      <c r="H585" s="2" t="s">
        <v>2204</v>
      </c>
    </row>
    <row r="586" customFormat="false" ht="15" hidden="false" customHeight="false" outlineLevel="0" collapsed="false">
      <c r="A586" s="2" t="s">
        <v>1856</v>
      </c>
      <c r="B586" s="2" t="s">
        <v>1855</v>
      </c>
      <c r="C586" s="2" t="s">
        <v>2232</v>
      </c>
      <c r="D586" s="2" t="s">
        <v>107</v>
      </c>
      <c r="E586" s="2" t="s">
        <v>106</v>
      </c>
      <c r="F586" s="2" t="s">
        <v>2416</v>
      </c>
      <c r="G586" s="2" t="s">
        <v>3012</v>
      </c>
      <c r="H586" s="2" t="s">
        <v>2235</v>
      </c>
    </row>
    <row r="587" customFormat="false" ht="15" hidden="false" customHeight="false" outlineLevel="0" collapsed="false">
      <c r="A587" s="2" t="s">
        <v>1856</v>
      </c>
      <c r="B587" s="2" t="s">
        <v>1855</v>
      </c>
      <c r="C587" s="2" t="s">
        <v>2218</v>
      </c>
      <c r="D587" s="2" t="s">
        <v>634</v>
      </c>
      <c r="E587" s="2" t="s">
        <v>633</v>
      </c>
      <c r="F587" s="2" t="s">
        <v>2416</v>
      </c>
      <c r="G587" s="2" t="s">
        <v>3013</v>
      </c>
      <c r="H587" s="2" t="s">
        <v>2208</v>
      </c>
    </row>
    <row r="588" customFormat="false" ht="15" hidden="false" customHeight="false" outlineLevel="0" collapsed="false">
      <c r="A588" s="2" t="s">
        <v>1489</v>
      </c>
      <c r="B588" s="2" t="s">
        <v>1488</v>
      </c>
      <c r="C588" s="2" t="s">
        <v>2489</v>
      </c>
      <c r="D588" s="2" t="s">
        <v>602</v>
      </c>
      <c r="E588" s="2" t="s">
        <v>601</v>
      </c>
      <c r="F588" s="2" t="s">
        <v>3014</v>
      </c>
      <c r="G588" s="2" t="s">
        <v>3015</v>
      </c>
      <c r="H588" s="2" t="s">
        <v>2208</v>
      </c>
    </row>
    <row r="589" customFormat="false" ht="15" hidden="false" customHeight="false" outlineLevel="0" collapsed="false">
      <c r="A589" s="2" t="s">
        <v>602</v>
      </c>
      <c r="B589" s="2" t="s">
        <v>601</v>
      </c>
      <c r="C589" s="2" t="s">
        <v>2232</v>
      </c>
      <c r="D589" s="2" t="s">
        <v>97</v>
      </c>
      <c r="E589" s="2" t="s">
        <v>96</v>
      </c>
      <c r="F589" s="2" t="s">
        <v>2416</v>
      </c>
      <c r="G589" s="2" t="s">
        <v>3016</v>
      </c>
      <c r="H589" s="2" t="s">
        <v>2235</v>
      </c>
    </row>
    <row r="590" customFormat="false" ht="15" hidden="false" customHeight="false" outlineLevel="0" collapsed="false">
      <c r="A590" s="2" t="s">
        <v>602</v>
      </c>
      <c r="B590" s="2" t="s">
        <v>601</v>
      </c>
      <c r="C590" s="2" t="s">
        <v>2218</v>
      </c>
      <c r="D590" s="2" t="s">
        <v>520</v>
      </c>
      <c r="E590" s="2" t="s">
        <v>519</v>
      </c>
      <c r="F590" s="2" t="s">
        <v>2349</v>
      </c>
      <c r="G590" s="2" t="s">
        <v>3017</v>
      </c>
      <c r="H590" s="2" t="s">
        <v>2208</v>
      </c>
    </row>
    <row r="591" customFormat="false" ht="23.85" hidden="false" customHeight="false" outlineLevel="0" collapsed="false">
      <c r="A591" s="2" t="s">
        <v>602</v>
      </c>
      <c r="B591" s="2" t="s">
        <v>601</v>
      </c>
      <c r="C591" s="2" t="s">
        <v>2489</v>
      </c>
      <c r="D591" s="2" t="s">
        <v>1625</v>
      </c>
      <c r="E591" s="2" t="s">
        <v>1624</v>
      </c>
      <c r="F591" s="2" t="s">
        <v>2355</v>
      </c>
      <c r="G591" s="2" t="s">
        <v>3018</v>
      </c>
      <c r="H591" s="2" t="s">
        <v>2208</v>
      </c>
    </row>
    <row r="592" customFormat="false" ht="23.85" hidden="false" customHeight="false" outlineLevel="0" collapsed="false">
      <c r="A592" s="2" t="s">
        <v>1625</v>
      </c>
      <c r="B592" s="2" t="s">
        <v>1624</v>
      </c>
      <c r="C592" s="2" t="s">
        <v>2535</v>
      </c>
      <c r="D592" s="2" t="s">
        <v>566</v>
      </c>
      <c r="E592" s="2" t="s">
        <v>565</v>
      </c>
      <c r="F592" s="2" t="s">
        <v>2355</v>
      </c>
      <c r="G592" s="2" t="s">
        <v>3019</v>
      </c>
      <c r="H592" s="2" t="s">
        <v>2208</v>
      </c>
    </row>
    <row r="593" customFormat="false" ht="15" hidden="false" customHeight="false" outlineLevel="0" collapsed="false">
      <c r="A593" s="2" t="s">
        <v>2028</v>
      </c>
      <c r="B593" s="2" t="s">
        <v>2027</v>
      </c>
      <c r="C593" s="2" t="s">
        <v>2238</v>
      </c>
      <c r="D593" s="2" t="s">
        <v>2100</v>
      </c>
      <c r="E593" s="2" t="s">
        <v>2099</v>
      </c>
      <c r="F593" s="2" t="s">
        <v>2414</v>
      </c>
      <c r="G593" s="2" t="s">
        <v>3020</v>
      </c>
      <c r="H593" s="2" t="s">
        <v>2204</v>
      </c>
    </row>
    <row r="594" customFormat="false" ht="23.85" hidden="false" customHeight="false" outlineLevel="0" collapsed="false">
      <c r="A594" s="2" t="s">
        <v>1729</v>
      </c>
      <c r="B594" s="2" t="s">
        <v>1728</v>
      </c>
      <c r="C594" s="2" t="s">
        <v>2489</v>
      </c>
      <c r="D594" s="2" t="s">
        <v>2100</v>
      </c>
      <c r="E594" s="2" t="s">
        <v>2099</v>
      </c>
      <c r="F594" s="2" t="s">
        <v>2567</v>
      </c>
      <c r="G594" s="2" t="s">
        <v>3021</v>
      </c>
      <c r="H594" s="2" t="s">
        <v>2208</v>
      </c>
    </row>
    <row r="595" customFormat="false" ht="15" hidden="false" customHeight="false" outlineLevel="0" collapsed="false">
      <c r="A595" s="2" t="s">
        <v>2100</v>
      </c>
      <c r="B595" s="2" t="s">
        <v>2099</v>
      </c>
      <c r="C595" s="2" t="s">
        <v>2232</v>
      </c>
      <c r="D595" s="2" t="s">
        <v>97</v>
      </c>
      <c r="E595" s="2" t="s">
        <v>96</v>
      </c>
      <c r="F595" s="2" t="s">
        <v>2414</v>
      </c>
      <c r="G595" s="2" t="s">
        <v>3022</v>
      </c>
      <c r="H595" s="2" t="s">
        <v>2235</v>
      </c>
    </row>
    <row r="596" customFormat="false" ht="15" hidden="false" customHeight="false" outlineLevel="0" collapsed="false">
      <c r="A596" s="2" t="s">
        <v>2100</v>
      </c>
      <c r="B596" s="2" t="s">
        <v>2099</v>
      </c>
      <c r="C596" s="2" t="s">
        <v>2218</v>
      </c>
      <c r="D596" s="2" t="s">
        <v>624</v>
      </c>
      <c r="E596" s="2" t="s">
        <v>623</v>
      </c>
      <c r="F596" s="2" t="s">
        <v>2414</v>
      </c>
      <c r="G596" s="2" t="s">
        <v>3023</v>
      </c>
      <c r="H596" s="2" t="s">
        <v>2208</v>
      </c>
    </row>
    <row r="597" customFormat="false" ht="15" hidden="false" customHeight="false" outlineLevel="0" collapsed="false">
      <c r="A597" s="2" t="s">
        <v>2028</v>
      </c>
      <c r="B597" s="2" t="s">
        <v>2027</v>
      </c>
      <c r="C597" s="2" t="s">
        <v>2238</v>
      </c>
      <c r="D597" s="2" t="s">
        <v>2157</v>
      </c>
      <c r="E597" s="2" t="s">
        <v>2156</v>
      </c>
      <c r="F597" s="2" t="s">
        <v>2357</v>
      </c>
      <c r="G597" s="2" t="s">
        <v>3024</v>
      </c>
      <c r="H597" s="2" t="s">
        <v>2204</v>
      </c>
    </row>
    <row r="598" customFormat="false" ht="15" hidden="false" customHeight="false" outlineLevel="0" collapsed="false">
      <c r="A598" s="2" t="s">
        <v>2148</v>
      </c>
      <c r="B598" s="2" t="s">
        <v>2147</v>
      </c>
      <c r="C598" s="2" t="s">
        <v>2238</v>
      </c>
      <c r="D598" s="2" t="s">
        <v>2157</v>
      </c>
      <c r="E598" s="2" t="s">
        <v>2156</v>
      </c>
      <c r="F598" s="2" t="s">
        <v>2357</v>
      </c>
      <c r="G598" s="2" t="s">
        <v>3025</v>
      </c>
      <c r="H598" s="2" t="s">
        <v>2204</v>
      </c>
    </row>
    <row r="599" customFormat="false" ht="15" hidden="false" customHeight="false" outlineLevel="0" collapsed="false">
      <c r="A599" s="2" t="s">
        <v>2028</v>
      </c>
      <c r="B599" s="2" t="s">
        <v>2027</v>
      </c>
      <c r="C599" s="2" t="s">
        <v>2470</v>
      </c>
      <c r="D599" s="2" t="s">
        <v>2148</v>
      </c>
      <c r="E599" s="2" t="s">
        <v>2147</v>
      </c>
      <c r="F599" s="2" t="s">
        <v>2355</v>
      </c>
      <c r="G599" s="2" t="s">
        <v>3026</v>
      </c>
      <c r="H599" s="2" t="s">
        <v>2208</v>
      </c>
    </row>
    <row r="600" customFormat="false" ht="15" hidden="false" customHeight="false" outlineLevel="0" collapsed="false">
      <c r="A600" s="2" t="s">
        <v>2157</v>
      </c>
      <c r="B600" s="2" t="s">
        <v>2156</v>
      </c>
      <c r="C600" s="2" t="s">
        <v>2232</v>
      </c>
      <c r="D600" s="2" t="s">
        <v>97</v>
      </c>
      <c r="E600" s="2" t="s">
        <v>96</v>
      </c>
      <c r="F600" s="2" t="s">
        <v>2357</v>
      </c>
      <c r="G600" s="2" t="s">
        <v>3027</v>
      </c>
      <c r="H600" s="2" t="s">
        <v>2235</v>
      </c>
    </row>
    <row r="601" customFormat="false" ht="15" hidden="false" customHeight="false" outlineLevel="0" collapsed="false">
      <c r="A601" s="2" t="s">
        <v>2157</v>
      </c>
      <c r="B601" s="2" t="s">
        <v>2156</v>
      </c>
      <c r="C601" s="2" t="s">
        <v>2218</v>
      </c>
      <c r="D601" s="2" t="s">
        <v>624</v>
      </c>
      <c r="E601" s="2" t="s">
        <v>623</v>
      </c>
      <c r="F601" s="2" t="s">
        <v>2357</v>
      </c>
      <c r="G601" s="2" t="s">
        <v>3023</v>
      </c>
      <c r="H601" s="2" t="s">
        <v>2208</v>
      </c>
    </row>
    <row r="602" customFormat="false" ht="15" hidden="false" customHeight="false" outlineLevel="0" collapsed="false">
      <c r="A602" s="2" t="s">
        <v>1981</v>
      </c>
      <c r="B602" s="2" t="s">
        <v>1980</v>
      </c>
      <c r="C602" s="2" t="s">
        <v>2238</v>
      </c>
      <c r="D602" s="2" t="s">
        <v>2013</v>
      </c>
      <c r="E602" s="2" t="s">
        <v>2012</v>
      </c>
      <c r="F602" s="2" t="s">
        <v>2432</v>
      </c>
      <c r="G602" s="2" t="s">
        <v>3028</v>
      </c>
      <c r="H602" s="2" t="s">
        <v>2204</v>
      </c>
    </row>
    <row r="603" customFormat="false" ht="15" hidden="false" customHeight="false" outlineLevel="0" collapsed="false">
      <c r="A603" s="2" t="s">
        <v>2013</v>
      </c>
      <c r="B603" s="2" t="s">
        <v>2012</v>
      </c>
      <c r="C603" s="2" t="s">
        <v>2232</v>
      </c>
      <c r="D603" s="2" t="s">
        <v>102</v>
      </c>
      <c r="E603" s="2" t="s">
        <v>101</v>
      </c>
      <c r="F603" s="2" t="s">
        <v>2432</v>
      </c>
      <c r="G603" s="2" t="s">
        <v>3029</v>
      </c>
      <c r="H603" s="2" t="s">
        <v>2235</v>
      </c>
    </row>
    <row r="604" customFormat="false" ht="23.85" hidden="false" customHeight="false" outlineLevel="0" collapsed="false">
      <c r="A604" s="2" t="s">
        <v>2005</v>
      </c>
      <c r="B604" s="2" t="s">
        <v>2004</v>
      </c>
      <c r="C604" s="2" t="s">
        <v>2238</v>
      </c>
      <c r="D604" s="2" t="s">
        <v>2009</v>
      </c>
      <c r="E604" s="2" t="s">
        <v>2008</v>
      </c>
      <c r="F604" s="2" t="s">
        <v>2432</v>
      </c>
      <c r="G604" s="2" t="s">
        <v>3030</v>
      </c>
      <c r="H604" s="2" t="s">
        <v>2204</v>
      </c>
    </row>
    <row r="605" customFormat="false" ht="23.85" hidden="false" customHeight="false" outlineLevel="0" collapsed="false">
      <c r="A605" s="2" t="s">
        <v>2009</v>
      </c>
      <c r="B605" s="2" t="s">
        <v>2008</v>
      </c>
      <c r="C605" s="2" t="s">
        <v>2232</v>
      </c>
      <c r="D605" s="2" t="s">
        <v>107</v>
      </c>
      <c r="E605" s="2" t="s">
        <v>106</v>
      </c>
      <c r="F605" s="2" t="s">
        <v>2432</v>
      </c>
      <c r="G605" s="2" t="s">
        <v>3031</v>
      </c>
      <c r="H605" s="2" t="s">
        <v>2235</v>
      </c>
    </row>
    <row r="606" customFormat="false" ht="15" hidden="false" customHeight="false" outlineLevel="0" collapsed="false">
      <c r="A606" s="2" t="s">
        <v>2153</v>
      </c>
      <c r="B606" s="2" t="s">
        <v>2152</v>
      </c>
      <c r="C606" s="2" t="s">
        <v>2238</v>
      </c>
      <c r="D606" s="2" t="s">
        <v>2173</v>
      </c>
      <c r="E606" s="2" t="s">
        <v>2172</v>
      </c>
      <c r="F606" s="2" t="s">
        <v>2357</v>
      </c>
      <c r="G606" s="2" t="s">
        <v>3032</v>
      </c>
      <c r="H606" s="2" t="s">
        <v>2204</v>
      </c>
    </row>
    <row r="607" customFormat="false" ht="15" hidden="false" customHeight="false" outlineLevel="0" collapsed="false">
      <c r="A607" s="2" t="s">
        <v>2173</v>
      </c>
      <c r="B607" s="2" t="s">
        <v>2172</v>
      </c>
      <c r="C607" s="2" t="s">
        <v>2232</v>
      </c>
      <c r="D607" s="2" t="s">
        <v>107</v>
      </c>
      <c r="E607" s="2" t="s">
        <v>106</v>
      </c>
      <c r="F607" s="2" t="s">
        <v>2357</v>
      </c>
      <c r="G607" s="2" t="s">
        <v>3033</v>
      </c>
      <c r="H607" s="2" t="s">
        <v>2235</v>
      </c>
    </row>
    <row r="608" customFormat="false" ht="15" hidden="false" customHeight="false" outlineLevel="0" collapsed="false">
      <c r="A608" s="2" t="s">
        <v>2167</v>
      </c>
      <c r="B608" s="2" t="s">
        <v>2166</v>
      </c>
      <c r="C608" s="2" t="s">
        <v>2232</v>
      </c>
      <c r="D608" s="2" t="s">
        <v>107</v>
      </c>
      <c r="E608" s="2" t="s">
        <v>106</v>
      </c>
      <c r="F608" s="2" t="s">
        <v>2357</v>
      </c>
      <c r="G608" s="2" t="s">
        <v>3034</v>
      </c>
      <c r="H608" s="2" t="s">
        <v>2235</v>
      </c>
    </row>
    <row r="609" customFormat="false" ht="23.85" hidden="false" customHeight="false" outlineLevel="0" collapsed="false">
      <c r="A609" s="2" t="s">
        <v>1956</v>
      </c>
      <c r="B609" s="2" t="s">
        <v>1955</v>
      </c>
      <c r="C609" s="2" t="s">
        <v>2238</v>
      </c>
      <c r="D609" s="2" t="s">
        <v>1971</v>
      </c>
      <c r="E609" s="2" t="s">
        <v>1970</v>
      </c>
      <c r="F609" s="2" t="s">
        <v>2418</v>
      </c>
      <c r="G609" s="2" t="s">
        <v>3035</v>
      </c>
      <c r="H609" s="2" t="s">
        <v>2204</v>
      </c>
    </row>
    <row r="610" customFormat="false" ht="23.85" hidden="false" customHeight="false" outlineLevel="0" collapsed="false">
      <c r="A610" s="2" t="s">
        <v>1971</v>
      </c>
      <c r="B610" s="2" t="s">
        <v>1970</v>
      </c>
      <c r="C610" s="2" t="s">
        <v>2232</v>
      </c>
      <c r="D610" s="2" t="s">
        <v>107</v>
      </c>
      <c r="E610" s="2" t="s">
        <v>106</v>
      </c>
      <c r="F610" s="2" t="s">
        <v>2418</v>
      </c>
      <c r="G610" s="2" t="s">
        <v>3036</v>
      </c>
      <c r="H610" s="2" t="s">
        <v>2235</v>
      </c>
    </row>
    <row r="611" customFormat="false" ht="23.85" hidden="false" customHeight="false" outlineLevel="0" collapsed="false">
      <c r="A611" s="2" t="s">
        <v>2062</v>
      </c>
      <c r="B611" s="2" t="s">
        <v>2061</v>
      </c>
      <c r="C611" s="2" t="s">
        <v>2232</v>
      </c>
      <c r="D611" s="2" t="s">
        <v>97</v>
      </c>
      <c r="E611" s="2" t="s">
        <v>96</v>
      </c>
      <c r="F611" s="2" t="s">
        <v>2414</v>
      </c>
      <c r="G611" s="2" t="s">
        <v>3037</v>
      </c>
      <c r="H611" s="2" t="s">
        <v>2235</v>
      </c>
    </row>
    <row r="612" customFormat="false" ht="23.85" hidden="false" customHeight="false" outlineLevel="0" collapsed="false">
      <c r="A612" s="2" t="s">
        <v>2062</v>
      </c>
      <c r="B612" s="2" t="s">
        <v>2061</v>
      </c>
      <c r="C612" s="2" t="s">
        <v>2218</v>
      </c>
      <c r="D612" s="2" t="s">
        <v>694</v>
      </c>
      <c r="E612" s="2" t="s">
        <v>693</v>
      </c>
      <c r="F612" s="2" t="s">
        <v>2567</v>
      </c>
      <c r="G612" s="2" t="s">
        <v>3038</v>
      </c>
      <c r="H612" s="2" t="s">
        <v>2208</v>
      </c>
    </row>
    <row r="613" customFormat="false" ht="15" hidden="false" customHeight="false" outlineLevel="0" collapsed="false">
      <c r="A613" s="2" t="s">
        <v>2078</v>
      </c>
      <c r="B613" s="2" t="s">
        <v>2077</v>
      </c>
      <c r="C613" s="2" t="s">
        <v>2238</v>
      </c>
      <c r="D613" s="2" t="s">
        <v>2095</v>
      </c>
      <c r="E613" s="2" t="s">
        <v>2094</v>
      </c>
      <c r="F613" s="2" t="s">
        <v>2414</v>
      </c>
      <c r="G613" s="2" t="s">
        <v>3039</v>
      </c>
      <c r="H613" s="2" t="s">
        <v>2204</v>
      </c>
    </row>
    <row r="614" customFormat="false" ht="15" hidden="false" customHeight="false" outlineLevel="0" collapsed="false">
      <c r="A614" s="2" t="s">
        <v>2095</v>
      </c>
      <c r="B614" s="2" t="s">
        <v>2094</v>
      </c>
      <c r="C614" s="2" t="s">
        <v>2232</v>
      </c>
      <c r="D614" s="2" t="s">
        <v>107</v>
      </c>
      <c r="E614" s="2" t="s">
        <v>106</v>
      </c>
      <c r="F614" s="2" t="s">
        <v>2414</v>
      </c>
      <c r="G614" s="2" t="s">
        <v>3040</v>
      </c>
      <c r="H614" s="2" t="s">
        <v>2235</v>
      </c>
    </row>
    <row r="615" customFormat="false" ht="15" hidden="false" customHeight="false" outlineLevel="0" collapsed="false">
      <c r="A615" s="2" t="s">
        <v>2068</v>
      </c>
      <c r="B615" s="2" t="s">
        <v>2067</v>
      </c>
      <c r="C615" s="2" t="s">
        <v>2238</v>
      </c>
      <c r="D615" s="2" t="s">
        <v>2112</v>
      </c>
      <c r="E615" s="2" t="s">
        <v>2111</v>
      </c>
      <c r="F615" s="2" t="s">
        <v>2414</v>
      </c>
      <c r="G615" s="2" t="s">
        <v>3041</v>
      </c>
      <c r="H615" s="2" t="s">
        <v>2204</v>
      </c>
    </row>
    <row r="616" customFormat="false" ht="15" hidden="false" customHeight="false" outlineLevel="0" collapsed="false">
      <c r="A616" s="2" t="s">
        <v>2112</v>
      </c>
      <c r="B616" s="2" t="s">
        <v>2111</v>
      </c>
      <c r="C616" s="2" t="s">
        <v>2232</v>
      </c>
      <c r="D616" s="2" t="s">
        <v>102</v>
      </c>
      <c r="E616" s="2" t="s">
        <v>101</v>
      </c>
      <c r="F616" s="2" t="s">
        <v>2414</v>
      </c>
      <c r="G616" s="2" t="s">
        <v>3042</v>
      </c>
      <c r="H616" s="2" t="s">
        <v>2235</v>
      </c>
    </row>
    <row r="617" customFormat="false" ht="23.85" hidden="false" customHeight="false" outlineLevel="0" collapsed="false">
      <c r="A617" s="2" t="s">
        <v>1985</v>
      </c>
      <c r="B617" s="2" t="s">
        <v>1984</v>
      </c>
      <c r="C617" s="2" t="s">
        <v>2238</v>
      </c>
      <c r="D617" s="2" t="s">
        <v>2128</v>
      </c>
      <c r="E617" s="2" t="s">
        <v>2127</v>
      </c>
      <c r="F617" s="2" t="s">
        <v>2414</v>
      </c>
      <c r="G617" s="2" t="s">
        <v>3043</v>
      </c>
      <c r="H617" s="2" t="s">
        <v>2204</v>
      </c>
    </row>
    <row r="618" customFormat="false" ht="23.85" hidden="false" customHeight="false" outlineLevel="0" collapsed="false">
      <c r="A618" s="2" t="s">
        <v>1637</v>
      </c>
      <c r="B618" s="2" t="s">
        <v>1636</v>
      </c>
      <c r="C618" s="2" t="s">
        <v>2238</v>
      </c>
      <c r="D618" s="2" t="s">
        <v>2128</v>
      </c>
      <c r="E618" s="2" t="s">
        <v>2127</v>
      </c>
      <c r="F618" s="2" t="s">
        <v>2414</v>
      </c>
      <c r="G618" s="2" t="s">
        <v>3044</v>
      </c>
      <c r="H618" s="2" t="s">
        <v>2204</v>
      </c>
    </row>
    <row r="619" customFormat="false" ht="15" hidden="false" customHeight="false" outlineLevel="0" collapsed="false">
      <c r="A619" s="2" t="s">
        <v>1985</v>
      </c>
      <c r="B619" s="2" t="s">
        <v>1984</v>
      </c>
      <c r="C619" s="2" t="s">
        <v>2470</v>
      </c>
      <c r="D619" s="2" t="s">
        <v>1637</v>
      </c>
      <c r="E619" s="2" t="s">
        <v>1636</v>
      </c>
      <c r="F619" s="2" t="s">
        <v>2567</v>
      </c>
      <c r="G619" s="2" t="s">
        <v>3045</v>
      </c>
      <c r="H619" s="2" t="s">
        <v>2208</v>
      </c>
    </row>
    <row r="620" customFormat="false" ht="23.85" hidden="false" customHeight="false" outlineLevel="0" collapsed="false">
      <c r="A620" s="2" t="s">
        <v>2128</v>
      </c>
      <c r="B620" s="2" t="s">
        <v>2127</v>
      </c>
      <c r="C620" s="2" t="s">
        <v>2232</v>
      </c>
      <c r="D620" s="2" t="s">
        <v>119</v>
      </c>
      <c r="E620" s="2" t="s">
        <v>118</v>
      </c>
      <c r="F620" s="2" t="s">
        <v>2414</v>
      </c>
      <c r="G620" s="2" t="s">
        <v>3046</v>
      </c>
      <c r="H620" s="2" t="s">
        <v>2235</v>
      </c>
    </row>
    <row r="621" customFormat="false" ht="15" hidden="false" customHeight="false" outlineLevel="0" collapsed="false">
      <c r="A621" s="2" t="s">
        <v>2144</v>
      </c>
      <c r="B621" s="2" t="s">
        <v>2143</v>
      </c>
      <c r="C621" s="2" t="s">
        <v>2238</v>
      </c>
      <c r="D621" s="2" t="s">
        <v>2072</v>
      </c>
      <c r="E621" s="2" t="s">
        <v>2071</v>
      </c>
      <c r="F621" s="2" t="s">
        <v>2414</v>
      </c>
      <c r="G621" s="2" t="s">
        <v>3047</v>
      </c>
      <c r="H621" s="2" t="s">
        <v>2204</v>
      </c>
    </row>
    <row r="622" customFormat="false" ht="15" hidden="false" customHeight="false" outlineLevel="0" collapsed="false">
      <c r="A622" s="2" t="s">
        <v>1489</v>
      </c>
      <c r="B622" s="2" t="s">
        <v>1488</v>
      </c>
      <c r="C622" s="2" t="s">
        <v>2489</v>
      </c>
      <c r="D622" s="2" t="s">
        <v>2072</v>
      </c>
      <c r="E622" s="2" t="s">
        <v>2071</v>
      </c>
      <c r="F622" s="2" t="s">
        <v>2567</v>
      </c>
      <c r="G622" s="2" t="s">
        <v>3048</v>
      </c>
      <c r="H622" s="2" t="s">
        <v>2208</v>
      </c>
    </row>
    <row r="623" customFormat="false" ht="15" hidden="false" customHeight="false" outlineLevel="0" collapsed="false">
      <c r="A623" s="2" t="s">
        <v>2072</v>
      </c>
      <c r="B623" s="2" t="s">
        <v>2071</v>
      </c>
      <c r="C623" s="2" t="s">
        <v>2232</v>
      </c>
      <c r="D623" s="2" t="s">
        <v>97</v>
      </c>
      <c r="E623" s="2" t="s">
        <v>96</v>
      </c>
      <c r="F623" s="2" t="s">
        <v>2414</v>
      </c>
      <c r="G623" s="2" t="s">
        <v>3049</v>
      </c>
      <c r="H623" s="2" t="s">
        <v>2235</v>
      </c>
    </row>
    <row r="624" customFormat="false" ht="15" hidden="false" customHeight="false" outlineLevel="0" collapsed="false">
      <c r="A624" s="2" t="s">
        <v>2072</v>
      </c>
      <c r="B624" s="2" t="s">
        <v>2071</v>
      </c>
      <c r="C624" s="2" t="s">
        <v>2218</v>
      </c>
      <c r="D624" s="2" t="s">
        <v>624</v>
      </c>
      <c r="E624" s="2" t="s">
        <v>623</v>
      </c>
      <c r="F624" s="2" t="s">
        <v>2414</v>
      </c>
      <c r="G624" s="2" t="s">
        <v>3023</v>
      </c>
      <c r="H624" s="2" t="s">
        <v>2208</v>
      </c>
    </row>
    <row r="625" customFormat="false" ht="15" hidden="false" customHeight="false" outlineLevel="0" collapsed="false">
      <c r="A625" s="2" t="s">
        <v>2072</v>
      </c>
      <c r="B625" s="2" t="s">
        <v>2071</v>
      </c>
      <c r="C625" s="2" t="s">
        <v>2218</v>
      </c>
      <c r="D625" s="2" t="s">
        <v>694</v>
      </c>
      <c r="E625" s="2" t="s">
        <v>693</v>
      </c>
      <c r="F625" s="2" t="s">
        <v>2567</v>
      </c>
      <c r="G625" s="2" t="s">
        <v>3050</v>
      </c>
      <c r="H625" s="2" t="s">
        <v>2208</v>
      </c>
    </row>
    <row r="626" customFormat="false" ht="15" hidden="false" customHeight="false" outlineLevel="0" collapsed="false">
      <c r="A626" s="2" t="s">
        <v>1944</v>
      </c>
      <c r="B626" s="2" t="s">
        <v>1943</v>
      </c>
      <c r="C626" s="2" t="s">
        <v>2238</v>
      </c>
      <c r="D626" s="2" t="s">
        <v>1900</v>
      </c>
      <c r="E626" s="2" t="s">
        <v>1899</v>
      </c>
      <c r="F626" s="2" t="s">
        <v>2418</v>
      </c>
      <c r="G626" s="2" t="s">
        <v>3051</v>
      </c>
      <c r="H626" s="2" t="s">
        <v>2204</v>
      </c>
    </row>
    <row r="627" customFormat="false" ht="15" hidden="false" customHeight="false" outlineLevel="0" collapsed="false">
      <c r="A627" s="2" t="s">
        <v>1900</v>
      </c>
      <c r="B627" s="2" t="s">
        <v>1899</v>
      </c>
      <c r="C627" s="2" t="s">
        <v>2232</v>
      </c>
      <c r="D627" s="2" t="s">
        <v>102</v>
      </c>
      <c r="E627" s="2" t="s">
        <v>101</v>
      </c>
      <c r="F627" s="2" t="s">
        <v>2418</v>
      </c>
      <c r="G627" s="2" t="s">
        <v>3052</v>
      </c>
      <c r="H627" s="2" t="s">
        <v>2235</v>
      </c>
    </row>
    <row r="628" customFormat="false" ht="15" hidden="false" customHeight="false" outlineLevel="0" collapsed="false">
      <c r="A628" s="2" t="s">
        <v>1990</v>
      </c>
      <c r="B628" s="2" t="s">
        <v>1989</v>
      </c>
      <c r="C628" s="2" t="s">
        <v>2238</v>
      </c>
      <c r="D628" s="2" t="s">
        <v>1994</v>
      </c>
      <c r="E628" s="2" t="s">
        <v>1993</v>
      </c>
      <c r="F628" s="2" t="s">
        <v>2432</v>
      </c>
      <c r="G628" s="2" t="s">
        <v>3053</v>
      </c>
      <c r="H628" s="2" t="s">
        <v>2204</v>
      </c>
    </row>
    <row r="629" customFormat="false" ht="15" hidden="false" customHeight="false" outlineLevel="0" collapsed="false">
      <c r="A629" s="2" t="s">
        <v>2018</v>
      </c>
      <c r="B629" s="2" t="s">
        <v>2017</v>
      </c>
      <c r="C629" s="2" t="s">
        <v>2238</v>
      </c>
      <c r="D629" s="2" t="s">
        <v>1994</v>
      </c>
      <c r="E629" s="2" t="s">
        <v>1993</v>
      </c>
      <c r="F629" s="2" t="s">
        <v>2567</v>
      </c>
      <c r="G629" s="2" t="s">
        <v>3054</v>
      </c>
      <c r="H629" s="2" t="s">
        <v>2204</v>
      </c>
    </row>
    <row r="630" customFormat="false" ht="15" hidden="false" customHeight="false" outlineLevel="0" collapsed="false">
      <c r="A630" s="2" t="s">
        <v>1994</v>
      </c>
      <c r="B630" s="2" t="s">
        <v>1993</v>
      </c>
      <c r="C630" s="2" t="s">
        <v>2232</v>
      </c>
      <c r="D630" s="2" t="s">
        <v>102</v>
      </c>
      <c r="E630" s="2" t="s">
        <v>101</v>
      </c>
      <c r="F630" s="2" t="s">
        <v>2432</v>
      </c>
      <c r="G630" s="2" t="s">
        <v>3055</v>
      </c>
      <c r="H630" s="2" t="s">
        <v>2235</v>
      </c>
    </row>
    <row r="631" customFormat="false" ht="15" hidden="false" customHeight="false" outlineLevel="0" collapsed="false">
      <c r="A631" s="2" t="s">
        <v>1994</v>
      </c>
      <c r="B631" s="2" t="s">
        <v>1993</v>
      </c>
      <c r="C631" s="2" t="s">
        <v>2218</v>
      </c>
      <c r="D631" s="2" t="s">
        <v>624</v>
      </c>
      <c r="E631" s="2" t="s">
        <v>623</v>
      </c>
      <c r="F631" s="2" t="s">
        <v>2432</v>
      </c>
      <c r="G631" s="2" t="s">
        <v>3023</v>
      </c>
      <c r="H631" s="2" t="s">
        <v>2208</v>
      </c>
    </row>
    <row r="632" customFormat="false" ht="23.85" hidden="false" customHeight="false" outlineLevel="0" collapsed="false">
      <c r="A632" s="2" t="s">
        <v>1821</v>
      </c>
      <c r="B632" s="2" t="s">
        <v>1820</v>
      </c>
      <c r="C632" s="2" t="s">
        <v>2238</v>
      </c>
      <c r="D632" s="2" t="s">
        <v>1816</v>
      </c>
      <c r="E632" s="2" t="s">
        <v>1815</v>
      </c>
      <c r="F632" s="2" t="s">
        <v>2422</v>
      </c>
      <c r="G632" s="2" t="s">
        <v>3056</v>
      </c>
      <c r="H632" s="2" t="s">
        <v>2204</v>
      </c>
    </row>
    <row r="633" customFormat="false" ht="23.85" hidden="false" customHeight="false" outlineLevel="0" collapsed="false">
      <c r="A633" s="2" t="s">
        <v>1816</v>
      </c>
      <c r="B633" s="2" t="s">
        <v>1815</v>
      </c>
      <c r="C633" s="2" t="s">
        <v>2232</v>
      </c>
      <c r="D633" s="2" t="s">
        <v>97</v>
      </c>
      <c r="E633" s="2" t="s">
        <v>96</v>
      </c>
      <c r="F633" s="2" t="s">
        <v>2422</v>
      </c>
      <c r="G633" s="2" t="s">
        <v>3057</v>
      </c>
      <c r="H633" s="2" t="s">
        <v>2235</v>
      </c>
    </row>
    <row r="634" customFormat="false" ht="15" hidden="false" customHeight="false" outlineLevel="0" collapsed="false">
      <c r="A634" s="2" t="s">
        <v>2134</v>
      </c>
      <c r="B634" s="2" t="s">
        <v>2133</v>
      </c>
      <c r="C634" s="2" t="s">
        <v>2232</v>
      </c>
      <c r="D634" s="2" t="s">
        <v>119</v>
      </c>
      <c r="E634" s="2" t="s">
        <v>118</v>
      </c>
      <c r="F634" s="2" t="s">
        <v>2414</v>
      </c>
      <c r="G634" s="2" t="s">
        <v>3058</v>
      </c>
      <c r="H634" s="2" t="s">
        <v>2235</v>
      </c>
    </row>
    <row r="635" customFormat="false" ht="15" hidden="false" customHeight="false" outlineLevel="0" collapsed="false">
      <c r="A635" s="2" t="s">
        <v>2134</v>
      </c>
      <c r="B635" s="2" t="s">
        <v>2133</v>
      </c>
      <c r="C635" s="2" t="s">
        <v>2218</v>
      </c>
      <c r="D635" s="2" t="s">
        <v>624</v>
      </c>
      <c r="E635" s="2" t="s">
        <v>623</v>
      </c>
      <c r="F635" s="2" t="s">
        <v>2414</v>
      </c>
      <c r="G635" s="2" t="s">
        <v>3023</v>
      </c>
      <c r="H635" s="2" t="s">
        <v>2208</v>
      </c>
    </row>
    <row r="636" customFormat="false" ht="23.85" hidden="false" customHeight="false" outlineLevel="0" collapsed="false">
      <c r="A636" s="2" t="s">
        <v>1796</v>
      </c>
      <c r="B636" s="2" t="s">
        <v>1795</v>
      </c>
      <c r="C636" s="2" t="s">
        <v>2238</v>
      </c>
      <c r="D636" s="2" t="s">
        <v>1784</v>
      </c>
      <c r="E636" s="2" t="s">
        <v>1783</v>
      </c>
      <c r="F636" s="2" t="s">
        <v>2351</v>
      </c>
      <c r="G636" s="2" t="s">
        <v>3059</v>
      </c>
      <c r="H636" s="2" t="s">
        <v>2204</v>
      </c>
    </row>
    <row r="637" customFormat="false" ht="15" hidden="false" customHeight="false" outlineLevel="0" collapsed="false">
      <c r="A637" s="2" t="s">
        <v>1784</v>
      </c>
      <c r="B637" s="2" t="s">
        <v>1783</v>
      </c>
      <c r="C637" s="2" t="s">
        <v>2232</v>
      </c>
      <c r="D637" s="2" t="s">
        <v>102</v>
      </c>
      <c r="E637" s="2" t="s">
        <v>101</v>
      </c>
      <c r="F637" s="2" t="s">
        <v>2351</v>
      </c>
      <c r="G637" s="2" t="s">
        <v>3060</v>
      </c>
      <c r="H637" s="2" t="s">
        <v>2235</v>
      </c>
    </row>
    <row r="638" customFormat="false" ht="15" hidden="false" customHeight="false" outlineLevel="0" collapsed="false">
      <c r="A638" s="2" t="s">
        <v>1882</v>
      </c>
      <c r="B638" s="2" t="s">
        <v>1881</v>
      </c>
      <c r="C638" s="2" t="s">
        <v>2214</v>
      </c>
      <c r="D638" s="2" t="s">
        <v>1784</v>
      </c>
      <c r="E638" s="2" t="s">
        <v>1783</v>
      </c>
      <c r="F638" s="2" t="s">
        <v>2973</v>
      </c>
      <c r="G638" s="2" t="s">
        <v>3061</v>
      </c>
      <c r="H638" s="2" t="s">
        <v>2217</v>
      </c>
    </row>
    <row r="639" customFormat="false" ht="23.85" hidden="false" customHeight="false" outlineLevel="0" collapsed="false">
      <c r="A639" s="2" t="s">
        <v>1882</v>
      </c>
      <c r="B639" s="2" t="s">
        <v>1881</v>
      </c>
      <c r="C639" s="2" t="s">
        <v>2214</v>
      </c>
      <c r="D639" s="2" t="s">
        <v>1961</v>
      </c>
      <c r="E639" s="2" t="s">
        <v>1960</v>
      </c>
      <c r="F639" s="2" t="s">
        <v>2973</v>
      </c>
      <c r="G639" s="2" t="s">
        <v>3062</v>
      </c>
      <c r="H639" s="2" t="s">
        <v>2217</v>
      </c>
    </row>
    <row r="640" customFormat="false" ht="23.85" hidden="false" customHeight="false" outlineLevel="0" collapsed="false">
      <c r="A640" s="2" t="s">
        <v>1800</v>
      </c>
      <c r="B640" s="2" t="s">
        <v>1799</v>
      </c>
      <c r="C640" s="2" t="s">
        <v>2238</v>
      </c>
      <c r="D640" s="2" t="s">
        <v>1961</v>
      </c>
      <c r="E640" s="2" t="s">
        <v>1960</v>
      </c>
      <c r="F640" s="2" t="s">
        <v>2647</v>
      </c>
      <c r="G640" s="2" t="s">
        <v>3063</v>
      </c>
      <c r="H640" s="2" t="s">
        <v>2204</v>
      </c>
    </row>
    <row r="641" customFormat="false" ht="23.85" hidden="false" customHeight="false" outlineLevel="0" collapsed="false">
      <c r="A641" s="2" t="s">
        <v>1961</v>
      </c>
      <c r="B641" s="2" t="s">
        <v>1960</v>
      </c>
      <c r="C641" s="2" t="s">
        <v>2232</v>
      </c>
      <c r="D641" s="2" t="s">
        <v>86</v>
      </c>
      <c r="E641" s="2" t="s">
        <v>85</v>
      </c>
      <c r="F641" s="2" t="s">
        <v>2647</v>
      </c>
      <c r="G641" s="2" t="s">
        <v>3064</v>
      </c>
      <c r="H641" s="2" t="s">
        <v>2235</v>
      </c>
    </row>
    <row r="642" customFormat="false" ht="23.85" hidden="false" customHeight="false" outlineLevel="0" collapsed="false">
      <c r="A642" s="2" t="s">
        <v>1831</v>
      </c>
      <c r="B642" s="2" t="s">
        <v>1830</v>
      </c>
      <c r="C642" s="2" t="s">
        <v>2238</v>
      </c>
      <c r="D642" s="2" t="s">
        <v>1836</v>
      </c>
      <c r="E642" s="2" t="s">
        <v>1835</v>
      </c>
      <c r="F642" s="2" t="s">
        <v>2416</v>
      </c>
      <c r="G642" s="2" t="s">
        <v>3065</v>
      </c>
      <c r="H642" s="2" t="s">
        <v>2204</v>
      </c>
    </row>
    <row r="643" customFormat="false" ht="15" hidden="false" customHeight="false" outlineLevel="0" collapsed="false">
      <c r="A643" s="2" t="s">
        <v>1836</v>
      </c>
      <c r="B643" s="2" t="s">
        <v>1835</v>
      </c>
      <c r="C643" s="2" t="s">
        <v>2232</v>
      </c>
      <c r="D643" s="2" t="s">
        <v>86</v>
      </c>
      <c r="E643" s="2" t="s">
        <v>85</v>
      </c>
      <c r="F643" s="2" t="s">
        <v>2416</v>
      </c>
      <c r="G643" s="2" t="s">
        <v>3066</v>
      </c>
      <c r="H643" s="2" t="s">
        <v>2235</v>
      </c>
    </row>
    <row r="644" customFormat="false" ht="15" hidden="false" customHeight="false" outlineLevel="0" collapsed="false">
      <c r="A644" s="2" t="s">
        <v>1489</v>
      </c>
      <c r="B644" s="2" t="s">
        <v>1488</v>
      </c>
      <c r="C644" s="2" t="s">
        <v>2238</v>
      </c>
      <c r="D644" s="2" t="s">
        <v>2089</v>
      </c>
      <c r="E644" s="2" t="s">
        <v>2088</v>
      </c>
      <c r="F644" s="2" t="s">
        <v>2414</v>
      </c>
      <c r="G644" s="2" t="s">
        <v>3067</v>
      </c>
      <c r="H644" s="2" t="s">
        <v>2204</v>
      </c>
    </row>
    <row r="645" customFormat="false" ht="15" hidden="false" customHeight="false" outlineLevel="0" collapsed="false">
      <c r="A645" s="2" t="s">
        <v>1683</v>
      </c>
      <c r="B645" s="2" t="s">
        <v>1682</v>
      </c>
      <c r="C645" s="2" t="s">
        <v>2238</v>
      </c>
      <c r="D645" s="2" t="s">
        <v>2089</v>
      </c>
      <c r="E645" s="2" t="s">
        <v>2088</v>
      </c>
      <c r="F645" s="2" t="s">
        <v>2414</v>
      </c>
      <c r="G645" s="2" t="s">
        <v>3068</v>
      </c>
      <c r="H645" s="2" t="s">
        <v>2204</v>
      </c>
    </row>
    <row r="646" customFormat="false" ht="15" hidden="false" customHeight="false" outlineLevel="0" collapsed="false">
      <c r="A646" s="2" t="s">
        <v>2089</v>
      </c>
      <c r="B646" s="2" t="s">
        <v>2088</v>
      </c>
      <c r="C646" s="2" t="s">
        <v>2232</v>
      </c>
      <c r="D646" s="2" t="s">
        <v>156</v>
      </c>
      <c r="E646" s="2" t="s">
        <v>155</v>
      </c>
      <c r="F646" s="2" t="s">
        <v>2414</v>
      </c>
      <c r="G646" s="2" t="s">
        <v>3069</v>
      </c>
      <c r="H646" s="2" t="s">
        <v>2235</v>
      </c>
    </row>
    <row r="647" customFormat="false" ht="23.85" hidden="false" customHeight="false" outlineLevel="0" collapsed="false">
      <c r="A647" s="2" t="s">
        <v>1999</v>
      </c>
      <c r="B647" s="2" t="s">
        <v>1998</v>
      </c>
      <c r="C647" s="2" t="s">
        <v>2232</v>
      </c>
      <c r="D647" s="2" t="s">
        <v>93</v>
      </c>
      <c r="E647" s="2" t="s">
        <v>92</v>
      </c>
      <c r="F647" s="2" t="s">
        <v>2432</v>
      </c>
      <c r="G647" s="2" t="s">
        <v>3070</v>
      </c>
      <c r="H647" s="2" t="s">
        <v>2235</v>
      </c>
    </row>
    <row r="648" customFormat="false" ht="23.85" hidden="false" customHeight="false" outlineLevel="0" collapsed="false">
      <c r="A648" s="2" t="s">
        <v>1999</v>
      </c>
      <c r="B648" s="2" t="s">
        <v>1998</v>
      </c>
      <c r="C648" s="2" t="s">
        <v>2218</v>
      </c>
      <c r="D648" s="2" t="s">
        <v>694</v>
      </c>
      <c r="E648" s="2" t="s">
        <v>693</v>
      </c>
      <c r="F648" s="2" t="s">
        <v>2973</v>
      </c>
      <c r="G648" s="2" t="s">
        <v>3071</v>
      </c>
      <c r="H648" s="2" t="s">
        <v>2208</v>
      </c>
    </row>
    <row r="649" customFormat="false" ht="23.85" hidden="false" customHeight="false" outlineLevel="0" collapsed="false">
      <c r="A649" s="2" t="s">
        <v>1773</v>
      </c>
      <c r="B649" s="2" t="s">
        <v>1772</v>
      </c>
      <c r="C649" s="2" t="s">
        <v>2238</v>
      </c>
      <c r="D649" s="2" t="s">
        <v>1766</v>
      </c>
      <c r="E649" s="2" t="s">
        <v>1765</v>
      </c>
      <c r="F649" s="2" t="s">
        <v>2485</v>
      </c>
      <c r="G649" s="2" t="s">
        <v>3072</v>
      </c>
      <c r="H649" s="2" t="s">
        <v>2204</v>
      </c>
    </row>
    <row r="650" customFormat="false" ht="23.85" hidden="false" customHeight="false" outlineLevel="0" collapsed="false">
      <c r="A650" s="2" t="s">
        <v>1791</v>
      </c>
      <c r="B650" s="2" t="s">
        <v>1790</v>
      </c>
      <c r="C650" s="2" t="s">
        <v>2238</v>
      </c>
      <c r="D650" s="2" t="s">
        <v>1766</v>
      </c>
      <c r="E650" s="2" t="s">
        <v>1765</v>
      </c>
      <c r="F650" s="2" t="s">
        <v>2531</v>
      </c>
      <c r="G650" s="2" t="s">
        <v>3073</v>
      </c>
      <c r="H650" s="2" t="s">
        <v>2204</v>
      </c>
    </row>
    <row r="651" customFormat="false" ht="23.85" hidden="false" customHeight="false" outlineLevel="0" collapsed="false">
      <c r="A651" s="2" t="s">
        <v>1766</v>
      </c>
      <c r="B651" s="2" t="s">
        <v>1765</v>
      </c>
      <c r="C651" s="2" t="s">
        <v>2205</v>
      </c>
      <c r="D651" s="2" t="s">
        <v>1446</v>
      </c>
      <c r="E651" s="2" t="s">
        <v>1445</v>
      </c>
      <c r="F651" s="2" t="s">
        <v>2485</v>
      </c>
      <c r="G651" s="2" t="s">
        <v>3074</v>
      </c>
      <c r="H651" s="2" t="s">
        <v>2208</v>
      </c>
    </row>
    <row r="652" customFormat="false" ht="23.85" hidden="false" customHeight="false" outlineLevel="0" collapsed="false">
      <c r="A652" s="2" t="s">
        <v>1766</v>
      </c>
      <c r="B652" s="2" t="s">
        <v>1765</v>
      </c>
      <c r="C652" s="2" t="s">
        <v>2232</v>
      </c>
      <c r="D652" s="2" t="s">
        <v>150</v>
      </c>
      <c r="E652" s="2" t="s">
        <v>149</v>
      </c>
      <c r="F652" s="2" t="s">
        <v>3075</v>
      </c>
      <c r="G652" s="2" t="s">
        <v>3076</v>
      </c>
      <c r="H652" s="2" t="s">
        <v>2235</v>
      </c>
    </row>
    <row r="653" customFormat="false" ht="23.85" hidden="false" customHeight="false" outlineLevel="0" collapsed="false">
      <c r="A653" s="2" t="s">
        <v>1584</v>
      </c>
      <c r="B653" s="2" t="s">
        <v>1583</v>
      </c>
      <c r="C653" s="2" t="s">
        <v>2214</v>
      </c>
      <c r="D653" s="2" t="s">
        <v>1766</v>
      </c>
      <c r="E653" s="2" t="s">
        <v>1765</v>
      </c>
      <c r="F653" s="2" t="s">
        <v>2581</v>
      </c>
      <c r="G653" s="2" t="s">
        <v>3077</v>
      </c>
      <c r="H653" s="2" t="s">
        <v>2217</v>
      </c>
    </row>
    <row r="654" customFormat="false" ht="23.85" hidden="false" customHeight="false" outlineLevel="0" collapsed="false">
      <c r="A654" s="2" t="s">
        <v>2106</v>
      </c>
      <c r="B654" s="2" t="s">
        <v>2105</v>
      </c>
      <c r="C654" s="2" t="s">
        <v>2211</v>
      </c>
      <c r="D654" s="2" t="s">
        <v>560</v>
      </c>
      <c r="E654" s="2" t="s">
        <v>559</v>
      </c>
      <c r="F654" s="2" t="s">
        <v>2567</v>
      </c>
      <c r="G654" s="2" t="s">
        <v>3078</v>
      </c>
      <c r="H654" s="2" t="s">
        <v>2204</v>
      </c>
    </row>
    <row r="655" customFormat="false" ht="23.85" hidden="false" customHeight="false" outlineLevel="0" collapsed="false">
      <c r="A655" s="2" t="s">
        <v>2106</v>
      </c>
      <c r="B655" s="2" t="s">
        <v>2105</v>
      </c>
      <c r="C655" s="2" t="s">
        <v>2232</v>
      </c>
      <c r="D655" s="2" t="s">
        <v>150</v>
      </c>
      <c r="E655" s="2" t="s">
        <v>149</v>
      </c>
      <c r="F655" s="2" t="s">
        <v>2414</v>
      </c>
      <c r="G655" s="2" t="s">
        <v>609</v>
      </c>
      <c r="H655" s="2" t="s">
        <v>2235</v>
      </c>
    </row>
    <row r="656" customFormat="false" ht="23.85" hidden="false" customHeight="false" outlineLevel="0" collapsed="false">
      <c r="A656" s="2" t="s">
        <v>2018</v>
      </c>
      <c r="B656" s="2" t="s">
        <v>2017</v>
      </c>
      <c r="C656" s="2" t="s">
        <v>2238</v>
      </c>
      <c r="D656" s="2" t="s">
        <v>2056</v>
      </c>
      <c r="E656" s="2" t="s">
        <v>2055</v>
      </c>
      <c r="F656" s="2" t="s">
        <v>2973</v>
      </c>
      <c r="G656" s="2" t="s">
        <v>3079</v>
      </c>
      <c r="H656" s="2" t="s">
        <v>2204</v>
      </c>
    </row>
    <row r="657" customFormat="false" ht="23.85" hidden="false" customHeight="false" outlineLevel="0" collapsed="false">
      <c r="A657" s="2" t="s">
        <v>2056</v>
      </c>
      <c r="B657" s="2" t="s">
        <v>2055</v>
      </c>
      <c r="C657" s="2" t="s">
        <v>2232</v>
      </c>
      <c r="D657" s="2" t="s">
        <v>150</v>
      </c>
      <c r="E657" s="2" t="s">
        <v>149</v>
      </c>
      <c r="F657" s="2" t="s">
        <v>2432</v>
      </c>
      <c r="G657" s="2" t="s">
        <v>3080</v>
      </c>
      <c r="H657" s="2" t="s">
        <v>2235</v>
      </c>
    </row>
    <row r="658" customFormat="false" ht="15" hidden="false" customHeight="false" outlineLevel="0" collapsed="false">
      <c r="A658" s="2" t="s">
        <v>1166</v>
      </c>
      <c r="B658" s="2" t="s">
        <v>1165</v>
      </c>
      <c r="C658" s="2" t="s">
        <v>2232</v>
      </c>
      <c r="D658" s="2" t="s">
        <v>150</v>
      </c>
      <c r="E658" s="2" t="s">
        <v>149</v>
      </c>
      <c r="F658" s="2" t="s">
        <v>2753</v>
      </c>
      <c r="G658" s="2" t="s">
        <v>3081</v>
      </c>
      <c r="H658" s="2" t="s">
        <v>2235</v>
      </c>
    </row>
    <row r="659" customFormat="false" ht="23.85" hidden="false" customHeight="false" outlineLevel="0" collapsed="false">
      <c r="A659" s="2" t="s">
        <v>937</v>
      </c>
      <c r="B659" s="2" t="s">
        <v>936</v>
      </c>
      <c r="C659" s="2" t="s">
        <v>2307</v>
      </c>
      <c r="D659" s="2" t="s">
        <v>1166</v>
      </c>
      <c r="E659" s="2" t="s">
        <v>1165</v>
      </c>
      <c r="F659" s="2" t="s">
        <v>2316</v>
      </c>
      <c r="G659" s="2" t="s">
        <v>3082</v>
      </c>
      <c r="H659" s="2" t="s">
        <v>2204</v>
      </c>
    </row>
    <row r="660" customFormat="false" ht="23.85" hidden="false" customHeight="false" outlineLevel="0" collapsed="false">
      <c r="A660" s="2" t="s">
        <v>1142</v>
      </c>
      <c r="B660" s="2" t="s">
        <v>1141</v>
      </c>
      <c r="C660" s="2" t="s">
        <v>2238</v>
      </c>
      <c r="D660" s="2" t="s">
        <v>1166</v>
      </c>
      <c r="E660" s="2" t="s">
        <v>1165</v>
      </c>
      <c r="F660" s="2" t="s">
        <v>2753</v>
      </c>
      <c r="G660" s="2" t="s">
        <v>3083</v>
      </c>
      <c r="H660" s="2" t="s">
        <v>2204</v>
      </c>
    </row>
    <row r="661" customFormat="false" ht="15" hidden="false" customHeight="false" outlineLevel="0" collapsed="false">
      <c r="A661" s="2" t="s">
        <v>275</v>
      </c>
      <c r="B661" s="2" t="s">
        <v>274</v>
      </c>
      <c r="C661" s="2" t="s">
        <v>2232</v>
      </c>
      <c r="D661" s="2" t="s">
        <v>156</v>
      </c>
      <c r="E661" s="2" t="s">
        <v>155</v>
      </c>
      <c r="F661" s="2" t="s">
        <v>2449</v>
      </c>
      <c r="G661" s="2" t="s">
        <v>3084</v>
      </c>
      <c r="H661" s="2" t="s">
        <v>2235</v>
      </c>
    </row>
    <row r="662" customFormat="false" ht="15" hidden="false" customHeight="false" outlineLevel="0" collapsed="false">
      <c r="A662" s="2" t="s">
        <v>232</v>
      </c>
      <c r="B662" s="2" t="s">
        <v>231</v>
      </c>
      <c r="C662" s="2" t="s">
        <v>2211</v>
      </c>
      <c r="D662" s="2" t="s">
        <v>275</v>
      </c>
      <c r="E662" s="2" t="s">
        <v>274</v>
      </c>
      <c r="F662" s="2" t="s">
        <v>2333</v>
      </c>
      <c r="G662" s="2" t="s">
        <v>3085</v>
      </c>
      <c r="H662" s="2" t="s">
        <v>2204</v>
      </c>
    </row>
    <row r="663" customFormat="false" ht="15" hidden="false" customHeight="false" outlineLevel="0" collapsed="false">
      <c r="A663" s="2" t="s">
        <v>1172</v>
      </c>
      <c r="B663" s="2" t="s">
        <v>1171</v>
      </c>
      <c r="C663" s="2" t="s">
        <v>2232</v>
      </c>
      <c r="D663" s="2" t="s">
        <v>156</v>
      </c>
      <c r="E663" s="2" t="s">
        <v>155</v>
      </c>
      <c r="F663" s="2" t="s">
        <v>3086</v>
      </c>
      <c r="G663" s="2" t="s">
        <v>3087</v>
      </c>
      <c r="H663" s="2" t="s">
        <v>2235</v>
      </c>
    </row>
    <row r="664" customFormat="false" ht="15" hidden="false" customHeight="false" outlineLevel="0" collapsed="false">
      <c r="A664" s="2" t="s">
        <v>267</v>
      </c>
      <c r="B664" s="2" t="s">
        <v>266</v>
      </c>
      <c r="C664" s="2" t="s">
        <v>2307</v>
      </c>
      <c r="D664" s="2" t="s">
        <v>1172</v>
      </c>
      <c r="E664" s="2" t="s">
        <v>1171</v>
      </c>
      <c r="F664" s="2" t="s">
        <v>2260</v>
      </c>
      <c r="G664" s="2" t="s">
        <v>3088</v>
      </c>
      <c r="H664" s="2" t="s">
        <v>2204</v>
      </c>
    </row>
    <row r="665" customFormat="false" ht="15" hidden="false" customHeight="false" outlineLevel="0" collapsed="false">
      <c r="A665" s="2" t="s">
        <v>1267</v>
      </c>
      <c r="B665" s="2" t="s">
        <v>1266</v>
      </c>
      <c r="C665" s="2" t="s">
        <v>2232</v>
      </c>
      <c r="D665" s="2" t="s">
        <v>156</v>
      </c>
      <c r="E665" s="2" t="s">
        <v>155</v>
      </c>
      <c r="F665" s="2" t="s">
        <v>3086</v>
      </c>
      <c r="G665" s="2" t="s">
        <v>3089</v>
      </c>
      <c r="H665" s="2" t="s">
        <v>2235</v>
      </c>
    </row>
    <row r="666" customFormat="false" ht="15" hidden="false" customHeight="false" outlineLevel="0" collapsed="false">
      <c r="A666" s="2" t="s">
        <v>1661</v>
      </c>
      <c r="B666" s="2" t="s">
        <v>1660</v>
      </c>
      <c r="C666" s="2" t="s">
        <v>2307</v>
      </c>
      <c r="D666" s="2" t="s">
        <v>1267</v>
      </c>
      <c r="E666" s="2" t="s">
        <v>1266</v>
      </c>
      <c r="F666" s="2" t="s">
        <v>2329</v>
      </c>
      <c r="G666" s="2" t="s">
        <v>3090</v>
      </c>
      <c r="H666" s="2" t="s">
        <v>2204</v>
      </c>
    </row>
    <row r="667" customFormat="false" ht="23.85" hidden="false" customHeight="false" outlineLevel="0" collapsed="false">
      <c r="A667" s="2" t="s">
        <v>1136</v>
      </c>
      <c r="B667" s="2" t="s">
        <v>1135</v>
      </c>
      <c r="C667" s="2" t="s">
        <v>2232</v>
      </c>
      <c r="D667" s="2" t="s">
        <v>150</v>
      </c>
      <c r="E667" s="2" t="s">
        <v>149</v>
      </c>
      <c r="F667" s="2" t="s">
        <v>3086</v>
      </c>
      <c r="G667" s="2" t="s">
        <v>3091</v>
      </c>
      <c r="H667" s="2" t="s">
        <v>2235</v>
      </c>
    </row>
    <row r="668" customFormat="false" ht="23.85" hidden="false" customHeight="false" outlineLevel="0" collapsed="false">
      <c r="A668" s="2" t="s">
        <v>1142</v>
      </c>
      <c r="B668" s="2" t="s">
        <v>1141</v>
      </c>
      <c r="C668" s="2" t="s">
        <v>2238</v>
      </c>
      <c r="D668" s="2" t="s">
        <v>1136</v>
      </c>
      <c r="E668" s="2" t="s">
        <v>1135</v>
      </c>
      <c r="F668" s="2" t="s">
        <v>3086</v>
      </c>
      <c r="G668" s="2" t="s">
        <v>3092</v>
      </c>
      <c r="H668" s="2" t="s">
        <v>2204</v>
      </c>
    </row>
    <row r="669" customFormat="false" ht="23.85" hidden="false" customHeight="false" outlineLevel="0" collapsed="false">
      <c r="A669" s="2" t="s">
        <v>1240</v>
      </c>
      <c r="B669" s="2" t="s">
        <v>1239</v>
      </c>
      <c r="C669" s="2" t="s">
        <v>2232</v>
      </c>
      <c r="D669" s="2" t="s">
        <v>124</v>
      </c>
      <c r="E669" s="2" t="s">
        <v>123</v>
      </c>
      <c r="F669" s="2" t="s">
        <v>3086</v>
      </c>
      <c r="G669" s="2" t="s">
        <v>3093</v>
      </c>
      <c r="H669" s="2" t="s">
        <v>2235</v>
      </c>
    </row>
    <row r="670" customFormat="false" ht="23.85" hidden="false" customHeight="false" outlineLevel="0" collapsed="false">
      <c r="A670" s="2" t="s">
        <v>1142</v>
      </c>
      <c r="B670" s="2" t="s">
        <v>1141</v>
      </c>
      <c r="C670" s="2" t="s">
        <v>2238</v>
      </c>
      <c r="D670" s="2" t="s">
        <v>1240</v>
      </c>
      <c r="E670" s="2" t="s">
        <v>1239</v>
      </c>
      <c r="F670" s="2" t="s">
        <v>3086</v>
      </c>
      <c r="G670" s="2" t="s">
        <v>3094</v>
      </c>
      <c r="H670" s="2" t="s">
        <v>2204</v>
      </c>
    </row>
    <row r="671" customFormat="false" ht="23.85" hidden="false" customHeight="false" outlineLevel="0" collapsed="false">
      <c r="A671" s="2" t="s">
        <v>520</v>
      </c>
      <c r="B671" s="2" t="s">
        <v>519</v>
      </c>
      <c r="C671" s="2" t="s">
        <v>2307</v>
      </c>
      <c r="D671" s="2" t="s">
        <v>1240</v>
      </c>
      <c r="E671" s="2" t="s">
        <v>1239</v>
      </c>
      <c r="F671" s="2" t="s">
        <v>3095</v>
      </c>
      <c r="G671" s="2" t="s">
        <v>3096</v>
      </c>
      <c r="H671" s="2" t="s">
        <v>2204</v>
      </c>
    </row>
    <row r="672" customFormat="false" ht="15" hidden="false" customHeight="false" outlineLevel="0" collapsed="false">
      <c r="A672" s="2" t="s">
        <v>1273</v>
      </c>
      <c r="B672" s="2" t="s">
        <v>1272</v>
      </c>
      <c r="C672" s="2" t="s">
        <v>2232</v>
      </c>
      <c r="D672" s="2" t="s">
        <v>150</v>
      </c>
      <c r="E672" s="2" t="s">
        <v>149</v>
      </c>
      <c r="F672" s="2" t="s">
        <v>3086</v>
      </c>
      <c r="G672" s="2" t="s">
        <v>1277</v>
      </c>
      <c r="H672" s="2" t="s">
        <v>2235</v>
      </c>
    </row>
    <row r="673" customFormat="false" ht="23.85" hidden="false" customHeight="false" outlineLevel="0" collapsed="false">
      <c r="A673" s="2" t="s">
        <v>973</v>
      </c>
      <c r="B673" s="2" t="s">
        <v>972</v>
      </c>
      <c r="C673" s="2" t="s">
        <v>2232</v>
      </c>
      <c r="D673" s="2" t="s">
        <v>107</v>
      </c>
      <c r="E673" s="2" t="s">
        <v>106</v>
      </c>
      <c r="F673" s="2" t="s">
        <v>2376</v>
      </c>
      <c r="G673" s="2" t="s">
        <v>3097</v>
      </c>
      <c r="H673" s="2" t="s">
        <v>2235</v>
      </c>
    </row>
    <row r="674" customFormat="false" ht="23.85" hidden="false" customHeight="false" outlineLevel="0" collapsed="false">
      <c r="A674" s="2" t="s">
        <v>973</v>
      </c>
      <c r="B674" s="2" t="s">
        <v>972</v>
      </c>
      <c r="C674" s="2" t="s">
        <v>2470</v>
      </c>
      <c r="D674" s="2" t="s">
        <v>531</v>
      </c>
      <c r="E674" s="2" t="s">
        <v>530</v>
      </c>
      <c r="F674" s="2" t="s">
        <v>3086</v>
      </c>
      <c r="G674" s="2" t="s">
        <v>3098</v>
      </c>
      <c r="H674" s="2" t="s">
        <v>2208</v>
      </c>
    </row>
    <row r="675" customFormat="false" ht="23.85" hidden="false" customHeight="false" outlineLevel="0" collapsed="false">
      <c r="A675" s="2" t="s">
        <v>1059</v>
      </c>
      <c r="B675" s="2" t="s">
        <v>1058</v>
      </c>
      <c r="C675" s="2" t="s">
        <v>2232</v>
      </c>
      <c r="D675" s="2" t="s">
        <v>107</v>
      </c>
      <c r="E675" s="2" t="s">
        <v>106</v>
      </c>
      <c r="F675" s="2" t="s">
        <v>3086</v>
      </c>
      <c r="G675" s="2" t="s">
        <v>3099</v>
      </c>
      <c r="H675" s="2" t="s">
        <v>2235</v>
      </c>
    </row>
    <row r="676" customFormat="false" ht="23.85" hidden="false" customHeight="false" outlineLevel="0" collapsed="false">
      <c r="A676" s="2" t="s">
        <v>860</v>
      </c>
      <c r="B676" s="2" t="s">
        <v>859</v>
      </c>
      <c r="C676" s="2" t="s">
        <v>2232</v>
      </c>
      <c r="D676" s="2" t="s">
        <v>75</v>
      </c>
      <c r="E676" s="2" t="s">
        <v>74</v>
      </c>
      <c r="F676" s="2" t="s">
        <v>3086</v>
      </c>
      <c r="G676" s="2" t="s">
        <v>867</v>
      </c>
      <c r="H676" s="2" t="s">
        <v>2235</v>
      </c>
    </row>
    <row r="677" customFormat="false" ht="23.85" hidden="false" customHeight="false" outlineLevel="0" collapsed="false">
      <c r="A677" s="2" t="s">
        <v>943</v>
      </c>
      <c r="B677" s="2" t="s">
        <v>942</v>
      </c>
      <c r="C677" s="2" t="s">
        <v>2470</v>
      </c>
      <c r="D677" s="2" t="s">
        <v>860</v>
      </c>
      <c r="E677" s="2" t="s">
        <v>859</v>
      </c>
      <c r="F677" s="2" t="s">
        <v>3086</v>
      </c>
      <c r="G677" s="2" t="s">
        <v>3100</v>
      </c>
      <c r="H677" s="2" t="s">
        <v>2208</v>
      </c>
    </row>
    <row r="678" customFormat="false" ht="23.85" hidden="false" customHeight="false" outlineLevel="0" collapsed="false">
      <c r="A678" s="2" t="s">
        <v>1053</v>
      </c>
      <c r="B678" s="2" t="s">
        <v>1052</v>
      </c>
      <c r="C678" s="2" t="s">
        <v>2232</v>
      </c>
      <c r="D678" s="2" t="s">
        <v>107</v>
      </c>
      <c r="E678" s="2" t="s">
        <v>106</v>
      </c>
      <c r="F678" s="2" t="s">
        <v>2826</v>
      </c>
      <c r="G678" s="2" t="s">
        <v>1057</v>
      </c>
      <c r="H678" s="2" t="s">
        <v>2235</v>
      </c>
    </row>
    <row r="679" customFormat="false" ht="23.85" hidden="false" customHeight="false" outlineLevel="0" collapsed="false">
      <c r="A679" s="2" t="s">
        <v>1053</v>
      </c>
      <c r="B679" s="2" t="s">
        <v>1052</v>
      </c>
      <c r="C679" s="2" t="s">
        <v>2535</v>
      </c>
      <c r="D679" s="2" t="s">
        <v>566</v>
      </c>
      <c r="E679" s="2" t="s">
        <v>565</v>
      </c>
      <c r="F679" s="2" t="s">
        <v>2826</v>
      </c>
      <c r="G679" s="2" t="s">
        <v>3101</v>
      </c>
      <c r="H679" s="2" t="s">
        <v>2208</v>
      </c>
    </row>
    <row r="680" customFormat="false" ht="23.85" hidden="false" customHeight="false" outlineLevel="0" collapsed="false">
      <c r="A680" s="2" t="s">
        <v>1457</v>
      </c>
      <c r="B680" s="2" t="s">
        <v>1456</v>
      </c>
      <c r="C680" s="2" t="s">
        <v>2535</v>
      </c>
      <c r="D680" s="2" t="s">
        <v>1233</v>
      </c>
      <c r="E680" s="2" t="s">
        <v>1232</v>
      </c>
      <c r="F680" s="2" t="s">
        <v>2351</v>
      </c>
      <c r="G680" s="2" t="s">
        <v>3102</v>
      </c>
      <c r="H680" s="2" t="s">
        <v>2208</v>
      </c>
    </row>
    <row r="681" customFormat="false" ht="23.85" hidden="false" customHeight="false" outlineLevel="0" collapsed="false">
      <c r="A681" s="2" t="s">
        <v>1457</v>
      </c>
      <c r="B681" s="2" t="s">
        <v>1456</v>
      </c>
      <c r="C681" s="2" t="s">
        <v>2232</v>
      </c>
      <c r="D681" s="2" t="s">
        <v>107</v>
      </c>
      <c r="E681" s="2" t="s">
        <v>106</v>
      </c>
      <c r="F681" s="2" t="s">
        <v>2351</v>
      </c>
      <c r="G681" s="2" t="s">
        <v>2752</v>
      </c>
      <c r="H681" s="2" t="s">
        <v>2235</v>
      </c>
    </row>
    <row r="682" customFormat="false" ht="23.85" hidden="false" customHeight="false" outlineLevel="0" collapsed="false">
      <c r="A682" s="2" t="s">
        <v>1484</v>
      </c>
      <c r="B682" s="2" t="s">
        <v>1483</v>
      </c>
      <c r="C682" s="2" t="s">
        <v>2535</v>
      </c>
      <c r="D682" s="2" t="s">
        <v>1273</v>
      </c>
      <c r="E682" s="2" t="s">
        <v>1272</v>
      </c>
      <c r="F682" s="2" t="s">
        <v>2432</v>
      </c>
      <c r="G682" s="2" t="s">
        <v>3103</v>
      </c>
      <c r="H682" s="2" t="s">
        <v>2208</v>
      </c>
    </row>
    <row r="683" customFormat="false" ht="23.85" hidden="false" customHeight="false" outlineLevel="0" collapsed="false">
      <c r="A683" s="2" t="s">
        <v>1484</v>
      </c>
      <c r="B683" s="2" t="s">
        <v>1483</v>
      </c>
      <c r="C683" s="2" t="s">
        <v>2232</v>
      </c>
      <c r="D683" s="2" t="s">
        <v>150</v>
      </c>
      <c r="E683" s="2" t="s">
        <v>149</v>
      </c>
      <c r="F683" s="2" t="s">
        <v>2432</v>
      </c>
      <c r="G683" s="2" t="s">
        <v>3104</v>
      </c>
      <c r="H683" s="2" t="s">
        <v>2235</v>
      </c>
    </row>
    <row r="684" customFormat="false" ht="23.85" hidden="false" customHeight="false" outlineLevel="0" collapsed="false">
      <c r="A684" s="2" t="s">
        <v>1430</v>
      </c>
      <c r="B684" s="2" t="s">
        <v>1429</v>
      </c>
      <c r="C684" s="2" t="s">
        <v>2232</v>
      </c>
      <c r="D684" s="2" t="s">
        <v>150</v>
      </c>
      <c r="E684" s="2" t="s">
        <v>149</v>
      </c>
      <c r="F684" s="2" t="s">
        <v>2586</v>
      </c>
      <c r="G684" s="2" t="s">
        <v>3105</v>
      </c>
      <c r="H684" s="2" t="s">
        <v>2235</v>
      </c>
    </row>
    <row r="685" customFormat="false" ht="23.85" hidden="false" customHeight="false" outlineLevel="0" collapsed="false">
      <c r="A685" s="2" t="s">
        <v>1382</v>
      </c>
      <c r="B685" s="2" t="s">
        <v>1381</v>
      </c>
      <c r="C685" s="2" t="s">
        <v>2535</v>
      </c>
      <c r="D685" s="2" t="s">
        <v>1462</v>
      </c>
      <c r="E685" s="2" t="s">
        <v>1461</v>
      </c>
      <c r="F685" s="2" t="s">
        <v>2742</v>
      </c>
      <c r="G685" s="2" t="s">
        <v>3106</v>
      </c>
      <c r="H685" s="2" t="s">
        <v>2208</v>
      </c>
    </row>
    <row r="686" customFormat="false" ht="23.85" hidden="false" customHeight="false" outlineLevel="0" collapsed="false">
      <c r="A686" s="2" t="s">
        <v>1462</v>
      </c>
      <c r="B686" s="2" t="s">
        <v>1461</v>
      </c>
      <c r="C686" s="2" t="s">
        <v>2535</v>
      </c>
      <c r="D686" s="2" t="s">
        <v>1292</v>
      </c>
      <c r="E686" s="2" t="s">
        <v>1291</v>
      </c>
      <c r="F686" s="2" t="s">
        <v>2742</v>
      </c>
      <c r="G686" s="2" t="s">
        <v>3107</v>
      </c>
      <c r="H686" s="2" t="s">
        <v>2208</v>
      </c>
    </row>
    <row r="687" customFormat="false" ht="23.85" hidden="false" customHeight="false" outlineLevel="0" collapsed="false">
      <c r="A687" s="2" t="s">
        <v>1479</v>
      </c>
      <c r="B687" s="2" t="s">
        <v>1478</v>
      </c>
      <c r="C687" s="2" t="s">
        <v>2535</v>
      </c>
      <c r="D687" s="2" t="s">
        <v>1172</v>
      </c>
      <c r="E687" s="2" t="s">
        <v>1171</v>
      </c>
      <c r="F687" s="2" t="s">
        <v>2418</v>
      </c>
      <c r="G687" s="2" t="s">
        <v>3108</v>
      </c>
      <c r="H687" s="2" t="s">
        <v>2208</v>
      </c>
    </row>
    <row r="688" customFormat="false" ht="15" hidden="false" customHeight="false" outlineLevel="0" collapsed="false">
      <c r="A688" s="2" t="s">
        <v>1452</v>
      </c>
      <c r="B688" s="2" t="s">
        <v>1451</v>
      </c>
      <c r="C688" s="2" t="s">
        <v>2535</v>
      </c>
      <c r="D688" s="2" t="s">
        <v>1473</v>
      </c>
      <c r="E688" s="2" t="s">
        <v>1472</v>
      </c>
      <c r="F688" s="2" t="s">
        <v>3109</v>
      </c>
      <c r="G688" s="2" t="s">
        <v>3110</v>
      </c>
      <c r="H688" s="2" t="s">
        <v>2208</v>
      </c>
    </row>
    <row r="689" customFormat="false" ht="15" hidden="false" customHeight="false" outlineLevel="0" collapsed="false">
      <c r="A689" s="2" t="s">
        <v>2184</v>
      </c>
      <c r="B689" s="2" t="s">
        <v>2183</v>
      </c>
      <c r="C689" s="2" t="s">
        <v>2289</v>
      </c>
      <c r="D689" s="2" t="s">
        <v>150</v>
      </c>
      <c r="E689" s="2" t="s">
        <v>149</v>
      </c>
      <c r="F689" s="2" t="s">
        <v>3086</v>
      </c>
      <c r="G689" s="2" t="s">
        <v>3111</v>
      </c>
      <c r="H689" s="2" t="s">
        <v>2208</v>
      </c>
    </row>
    <row r="690" customFormat="false" ht="15" hidden="false" customHeight="false" outlineLevel="0" collapsed="false">
      <c r="A690" s="2" t="s">
        <v>2184</v>
      </c>
      <c r="B690" s="2" t="s">
        <v>2183</v>
      </c>
      <c r="C690" s="2" t="s">
        <v>2289</v>
      </c>
      <c r="D690" s="2" t="s">
        <v>156</v>
      </c>
      <c r="E690" s="2" t="s">
        <v>155</v>
      </c>
      <c r="F690" s="2" t="s">
        <v>3086</v>
      </c>
      <c r="G690" s="2" t="s">
        <v>3112</v>
      </c>
      <c r="H690" s="2" t="s">
        <v>2208</v>
      </c>
    </row>
    <row r="691" customFormat="false" ht="23.85" hidden="false" customHeight="false" outlineLevel="0" collapsed="false">
      <c r="A691" s="2" t="s">
        <v>2184</v>
      </c>
      <c r="B691" s="2" t="s">
        <v>2183</v>
      </c>
      <c r="C691" s="2" t="s">
        <v>2214</v>
      </c>
      <c r="D691" s="2" t="s">
        <v>1053</v>
      </c>
      <c r="E691" s="2" t="s">
        <v>1052</v>
      </c>
      <c r="F691" s="2" t="s">
        <v>3113</v>
      </c>
      <c r="G691" s="2" t="s">
        <v>3114</v>
      </c>
      <c r="H691" s="2" t="s">
        <v>2217</v>
      </c>
    </row>
    <row r="692" customFormat="false" ht="23.85" hidden="false" customHeight="false" outlineLevel="0" collapsed="false">
      <c r="A692" s="2" t="s">
        <v>2190</v>
      </c>
      <c r="B692" s="2" t="s">
        <v>2189</v>
      </c>
      <c r="C692" s="2" t="s">
        <v>2535</v>
      </c>
      <c r="D692" s="2" t="s">
        <v>1446</v>
      </c>
      <c r="E692" s="2" t="s">
        <v>1445</v>
      </c>
      <c r="F692" s="2" t="s">
        <v>2645</v>
      </c>
      <c r="G692" s="2" t="s">
        <v>3115</v>
      </c>
      <c r="H692" s="2" t="s">
        <v>2208</v>
      </c>
    </row>
    <row r="693" customFormat="false" ht="23.85" hidden="false" customHeight="false" outlineLevel="0" collapsed="false">
      <c r="A693" s="2" t="s">
        <v>437</v>
      </c>
      <c r="B693" s="2" t="s">
        <v>436</v>
      </c>
      <c r="C693" s="2" t="s">
        <v>2211</v>
      </c>
      <c r="D693" s="2" t="s">
        <v>453</v>
      </c>
      <c r="E693" s="2" t="s">
        <v>452</v>
      </c>
      <c r="F693" s="2" t="s">
        <v>3116</v>
      </c>
      <c r="G693" s="2" t="s">
        <v>3117</v>
      </c>
      <c r="H693" s="2" t="s">
        <v>2204</v>
      </c>
    </row>
    <row r="694" customFormat="false" ht="23.85" hidden="false" customHeight="false" outlineLevel="0" collapsed="false">
      <c r="A694" s="2" t="s">
        <v>453</v>
      </c>
      <c r="B694" s="2" t="s">
        <v>452</v>
      </c>
      <c r="C694" s="2" t="s">
        <v>2211</v>
      </c>
      <c r="D694" s="2" t="s">
        <v>459</v>
      </c>
      <c r="E694" s="2" t="s">
        <v>458</v>
      </c>
      <c r="F694" s="2" t="s">
        <v>3118</v>
      </c>
      <c r="G694" s="2" t="s">
        <v>3117</v>
      </c>
      <c r="H694" s="2" t="s">
        <v>2204</v>
      </c>
    </row>
    <row r="695" customFormat="false" ht="23.85" hidden="false" customHeight="false" outlineLevel="0" collapsed="false">
      <c r="A695" s="2" t="s">
        <v>459</v>
      </c>
      <c r="B695" s="2" t="s">
        <v>458</v>
      </c>
      <c r="C695" s="2" t="s">
        <v>2211</v>
      </c>
      <c r="D695" s="2" t="s">
        <v>468</v>
      </c>
      <c r="E695" s="2" t="s">
        <v>467</v>
      </c>
      <c r="F695" s="2" t="s">
        <v>3119</v>
      </c>
      <c r="G695" s="2" t="s">
        <v>3117</v>
      </c>
      <c r="H695" s="2" t="s">
        <v>2204</v>
      </c>
    </row>
    <row r="696" customFormat="false" ht="23.85" hidden="false" customHeight="false" outlineLevel="0" collapsed="false">
      <c r="A696" s="2" t="s">
        <v>468</v>
      </c>
      <c r="B696" s="2" t="s">
        <v>467</v>
      </c>
      <c r="C696" s="2" t="s">
        <v>2211</v>
      </c>
      <c r="D696" s="2" t="s">
        <v>478</v>
      </c>
      <c r="E696" s="2" t="s">
        <v>477</v>
      </c>
      <c r="F696" s="2" t="s">
        <v>2595</v>
      </c>
      <c r="G696" s="2" t="s">
        <v>3117</v>
      </c>
      <c r="H696" s="2" t="s">
        <v>2204</v>
      </c>
    </row>
    <row r="697" customFormat="false" ht="23.85" hidden="false" customHeight="false" outlineLevel="0" collapsed="false">
      <c r="A697" s="2" t="s">
        <v>478</v>
      </c>
      <c r="B697" s="2" t="s">
        <v>477</v>
      </c>
      <c r="C697" s="2" t="s">
        <v>2211</v>
      </c>
      <c r="D697" s="2" t="s">
        <v>482</v>
      </c>
      <c r="E697" s="2" t="s">
        <v>481</v>
      </c>
      <c r="F697" s="2" t="s">
        <v>3120</v>
      </c>
      <c r="G697" s="2" t="s">
        <v>3117</v>
      </c>
      <c r="H697" s="2" t="s">
        <v>2204</v>
      </c>
    </row>
    <row r="698" customFormat="false" ht="23.85" hidden="false" customHeight="false" outlineLevel="0" collapsed="false">
      <c r="A698" s="2" t="s">
        <v>482</v>
      </c>
      <c r="B698" s="2" t="s">
        <v>481</v>
      </c>
      <c r="C698" s="2" t="s">
        <v>2211</v>
      </c>
      <c r="D698" s="2" t="s">
        <v>492</v>
      </c>
      <c r="E698" s="2" t="s">
        <v>491</v>
      </c>
      <c r="F698" s="2" t="s">
        <v>3121</v>
      </c>
      <c r="G698" s="2" t="s">
        <v>3117</v>
      </c>
      <c r="H698" s="2" t="s">
        <v>2204</v>
      </c>
    </row>
    <row r="699" customFormat="false" ht="23.85" hidden="false" customHeight="false" outlineLevel="0" collapsed="false">
      <c r="A699" s="2" t="s">
        <v>492</v>
      </c>
      <c r="B699" s="2" t="s">
        <v>491</v>
      </c>
      <c r="C699" s="2" t="s">
        <v>2211</v>
      </c>
      <c r="D699" s="2" t="s">
        <v>496</v>
      </c>
      <c r="E699" s="2" t="s">
        <v>495</v>
      </c>
      <c r="F699" s="2" t="s">
        <v>3122</v>
      </c>
      <c r="G699" s="2" t="s">
        <v>3117</v>
      </c>
      <c r="H699" s="2" t="s">
        <v>2204</v>
      </c>
    </row>
    <row r="700" customFormat="false" ht="15" hidden="false" customHeight="false" outlineLevel="0" collapsed="false">
      <c r="A700" s="2" t="s">
        <v>624</v>
      </c>
      <c r="B700" s="2" t="s">
        <v>623</v>
      </c>
      <c r="C700" s="2" t="s">
        <v>2218</v>
      </c>
      <c r="D700" s="2" t="s">
        <v>1064</v>
      </c>
      <c r="E700" s="2" t="s">
        <v>1063</v>
      </c>
      <c r="F700" s="2" t="s">
        <v>2694</v>
      </c>
      <c r="G700" s="2" t="s">
        <v>3123</v>
      </c>
      <c r="H700" s="2" t="s">
        <v>2208</v>
      </c>
    </row>
    <row r="701" customFormat="false" ht="15" hidden="false" customHeight="false" outlineLevel="0" collapsed="false">
      <c r="A701" s="2" t="s">
        <v>844</v>
      </c>
      <c r="B701" s="2" t="s">
        <v>843</v>
      </c>
      <c r="C701" s="2" t="s">
        <v>2218</v>
      </c>
      <c r="D701" s="2" t="s">
        <v>1064</v>
      </c>
      <c r="E701" s="2" t="s">
        <v>1063</v>
      </c>
      <c r="F701" s="2" t="s">
        <v>2622</v>
      </c>
      <c r="G701" s="2" t="s">
        <v>3124</v>
      </c>
      <c r="H701" s="2" t="s">
        <v>2208</v>
      </c>
    </row>
    <row r="702" customFormat="false" ht="15" hidden="false" customHeight="false" outlineLevel="0" collapsed="false">
      <c r="A702" s="2" t="s">
        <v>280</v>
      </c>
      <c r="B702" s="2" t="s">
        <v>279</v>
      </c>
      <c r="C702" s="2" t="s">
        <v>2232</v>
      </c>
      <c r="D702" s="2" t="s">
        <v>107</v>
      </c>
      <c r="E702" s="2" t="s">
        <v>106</v>
      </c>
      <c r="F702" s="2" t="s">
        <v>2283</v>
      </c>
      <c r="G702" s="2" t="s">
        <v>3125</v>
      </c>
      <c r="H702" s="2" t="s">
        <v>2235</v>
      </c>
    </row>
    <row r="703" customFormat="false" ht="15" hidden="false" customHeight="false" outlineLevel="0" collapsed="false">
      <c r="A703" s="2" t="s">
        <v>330</v>
      </c>
      <c r="B703" s="2" t="s">
        <v>329</v>
      </c>
      <c r="C703" s="2" t="s">
        <v>2232</v>
      </c>
      <c r="D703" s="2" t="s">
        <v>107</v>
      </c>
      <c r="E703" s="2" t="s">
        <v>106</v>
      </c>
      <c r="F703" s="2" t="s">
        <v>3126</v>
      </c>
      <c r="G703" s="2" t="s">
        <v>3125</v>
      </c>
      <c r="H703" s="2" t="s">
        <v>2235</v>
      </c>
    </row>
    <row r="704" customFormat="false" ht="15" hidden="false" customHeight="false" outlineLevel="0" collapsed="false">
      <c r="A704" s="2" t="s">
        <v>345</v>
      </c>
      <c r="B704" s="2" t="s">
        <v>344</v>
      </c>
      <c r="C704" s="2" t="s">
        <v>2232</v>
      </c>
      <c r="D704" s="2" t="s">
        <v>107</v>
      </c>
      <c r="E704" s="2" t="s">
        <v>106</v>
      </c>
      <c r="F704" s="2" t="s">
        <v>2202</v>
      </c>
      <c r="G704" s="2" t="s">
        <v>3125</v>
      </c>
      <c r="H704" s="2" t="s">
        <v>2235</v>
      </c>
    </row>
    <row r="705" customFormat="false" ht="15" hidden="false" customHeight="false" outlineLevel="0" collapsed="false">
      <c r="A705" s="2" t="s">
        <v>881</v>
      </c>
      <c r="B705" s="2" t="s">
        <v>880</v>
      </c>
      <c r="C705" s="2" t="s">
        <v>2232</v>
      </c>
      <c r="D705" s="2" t="s">
        <v>107</v>
      </c>
      <c r="E705" s="2" t="s">
        <v>106</v>
      </c>
      <c r="F705" s="2" t="s">
        <v>2202</v>
      </c>
      <c r="G705" s="2" t="s">
        <v>3125</v>
      </c>
      <c r="H705" s="2" t="s">
        <v>2235</v>
      </c>
    </row>
    <row r="706" customFormat="false" ht="15" hidden="false" customHeight="false" outlineLevel="0" collapsed="false">
      <c r="A706" s="2" t="s">
        <v>378</v>
      </c>
      <c r="B706" s="2" t="s">
        <v>377</v>
      </c>
      <c r="C706" s="2" t="s">
        <v>2232</v>
      </c>
      <c r="D706" s="2" t="s">
        <v>107</v>
      </c>
      <c r="E706" s="2" t="s">
        <v>106</v>
      </c>
      <c r="F706" s="2" t="s">
        <v>2236</v>
      </c>
      <c r="G706" s="2" t="s">
        <v>3125</v>
      </c>
      <c r="H706" s="2" t="s">
        <v>2235</v>
      </c>
    </row>
    <row r="707" customFormat="false" ht="23.85" hidden="false" customHeight="false" outlineLevel="0" collapsed="false">
      <c r="A707" s="2" t="s">
        <v>200</v>
      </c>
      <c r="B707" s="2" t="s">
        <v>199</v>
      </c>
      <c r="C707" s="2" t="s">
        <v>2232</v>
      </c>
      <c r="D707" s="2" t="s">
        <v>107</v>
      </c>
      <c r="E707" s="2" t="s">
        <v>106</v>
      </c>
      <c r="F707" s="2" t="s">
        <v>2236</v>
      </c>
      <c r="G707" s="2" t="s">
        <v>3125</v>
      </c>
      <c r="H707" s="2" t="s">
        <v>2235</v>
      </c>
    </row>
    <row r="708" customFormat="false" ht="15" hidden="false" customHeight="false" outlineLevel="0" collapsed="false">
      <c r="A708" s="2" t="s">
        <v>211</v>
      </c>
      <c r="B708" s="2" t="s">
        <v>210</v>
      </c>
      <c r="C708" s="2" t="s">
        <v>2232</v>
      </c>
      <c r="D708" s="2" t="s">
        <v>107</v>
      </c>
      <c r="E708" s="2" t="s">
        <v>106</v>
      </c>
      <c r="F708" s="2" t="s">
        <v>2239</v>
      </c>
      <c r="G708" s="2" t="s">
        <v>3125</v>
      </c>
      <c r="H708" s="2" t="s">
        <v>2235</v>
      </c>
    </row>
    <row r="709" customFormat="false" ht="15" hidden="false" customHeight="false" outlineLevel="0" collapsed="false">
      <c r="A709" s="2" t="s">
        <v>187</v>
      </c>
      <c r="B709" s="2" t="s">
        <v>186</v>
      </c>
      <c r="C709" s="2" t="s">
        <v>2232</v>
      </c>
      <c r="D709" s="2" t="s">
        <v>114</v>
      </c>
      <c r="E709" s="2" t="s">
        <v>113</v>
      </c>
      <c r="F709" s="2" t="s">
        <v>2244</v>
      </c>
      <c r="G709" s="2" t="s">
        <v>3127</v>
      </c>
      <c r="H709" s="2" t="s">
        <v>2235</v>
      </c>
    </row>
    <row r="710" customFormat="false" ht="15" hidden="false" customHeight="false" outlineLevel="0" collapsed="false">
      <c r="A710" s="2" t="s">
        <v>368</v>
      </c>
      <c r="B710" s="2" t="s">
        <v>367</v>
      </c>
      <c r="C710" s="2" t="s">
        <v>2232</v>
      </c>
      <c r="D710" s="2" t="s">
        <v>114</v>
      </c>
      <c r="E710" s="2" t="s">
        <v>113</v>
      </c>
      <c r="F710" s="2" t="s">
        <v>2244</v>
      </c>
      <c r="G710" s="2" t="s">
        <v>3127</v>
      </c>
      <c r="H710" s="2" t="s">
        <v>2235</v>
      </c>
    </row>
    <row r="711" customFormat="false" ht="15" hidden="false" customHeight="false" outlineLevel="0" collapsed="false">
      <c r="A711" s="2" t="s">
        <v>207</v>
      </c>
      <c r="B711" s="2" t="s">
        <v>206</v>
      </c>
      <c r="C711" s="2" t="s">
        <v>2232</v>
      </c>
      <c r="D711" s="2" t="s">
        <v>114</v>
      </c>
      <c r="E711" s="2" t="s">
        <v>113</v>
      </c>
      <c r="F711" s="2" t="s">
        <v>2248</v>
      </c>
      <c r="G711" s="2" t="s">
        <v>3127</v>
      </c>
      <c r="H711" s="2" t="s">
        <v>2235</v>
      </c>
    </row>
    <row r="712" customFormat="false" ht="15" hidden="false" customHeight="false" outlineLevel="0" collapsed="false">
      <c r="A712" s="2" t="s">
        <v>382</v>
      </c>
      <c r="B712" s="2" t="s">
        <v>381</v>
      </c>
      <c r="C712" s="2" t="s">
        <v>2232</v>
      </c>
      <c r="D712" s="2" t="s">
        <v>114</v>
      </c>
      <c r="E712" s="2" t="s">
        <v>113</v>
      </c>
      <c r="F712" s="2" t="s">
        <v>2255</v>
      </c>
      <c r="G712" s="2" t="s">
        <v>3127</v>
      </c>
      <c r="H712" s="2" t="s">
        <v>2235</v>
      </c>
    </row>
    <row r="713" customFormat="false" ht="15" hidden="false" customHeight="false" outlineLevel="0" collapsed="false">
      <c r="A713" s="2" t="s">
        <v>301</v>
      </c>
      <c r="B713" s="2" t="s">
        <v>300</v>
      </c>
      <c r="C713" s="2" t="s">
        <v>2232</v>
      </c>
      <c r="D713" s="2" t="s">
        <v>93</v>
      </c>
      <c r="E713" s="2" t="s">
        <v>92</v>
      </c>
      <c r="F713" s="2" t="s">
        <v>2257</v>
      </c>
      <c r="G713" s="2" t="s">
        <v>3128</v>
      </c>
      <c r="H713" s="2" t="s">
        <v>2235</v>
      </c>
    </row>
    <row r="714" customFormat="false" ht="15" hidden="false" customHeight="false" outlineLevel="0" collapsed="false">
      <c r="A714" s="2" t="s">
        <v>162</v>
      </c>
      <c r="B714" s="2" t="s">
        <v>161</v>
      </c>
      <c r="C714" s="2" t="s">
        <v>2232</v>
      </c>
      <c r="D714" s="2" t="s">
        <v>93</v>
      </c>
      <c r="E714" s="2" t="s">
        <v>92</v>
      </c>
      <c r="F714" s="2" t="s">
        <v>2257</v>
      </c>
      <c r="G714" s="2" t="s">
        <v>3128</v>
      </c>
      <c r="H714" s="2" t="s">
        <v>2235</v>
      </c>
    </row>
    <row r="715" customFormat="false" ht="23.85" hidden="false" customHeight="false" outlineLevel="0" collapsed="false">
      <c r="A715" s="2" t="s">
        <v>262</v>
      </c>
      <c r="B715" s="2" t="s">
        <v>261</v>
      </c>
      <c r="C715" s="2" t="s">
        <v>2232</v>
      </c>
      <c r="D715" s="2" t="s">
        <v>93</v>
      </c>
      <c r="E715" s="2" t="s">
        <v>92</v>
      </c>
      <c r="F715" s="2" t="s">
        <v>2262</v>
      </c>
      <c r="G715" s="2" t="s">
        <v>3128</v>
      </c>
      <c r="H715" s="2" t="s">
        <v>2235</v>
      </c>
    </row>
    <row r="716" customFormat="false" ht="15" hidden="false" customHeight="false" outlineLevel="0" collapsed="false">
      <c r="A716" s="2" t="s">
        <v>310</v>
      </c>
      <c r="B716" s="2" t="s">
        <v>309</v>
      </c>
      <c r="C716" s="2" t="s">
        <v>2232</v>
      </c>
      <c r="D716" s="2" t="s">
        <v>150</v>
      </c>
      <c r="E716" s="2" t="s">
        <v>149</v>
      </c>
      <c r="F716" s="2" t="s">
        <v>2270</v>
      </c>
      <c r="G716" s="2" t="s">
        <v>3129</v>
      </c>
      <c r="H716" s="2" t="s">
        <v>2235</v>
      </c>
    </row>
    <row r="717" customFormat="false" ht="15" hidden="false" customHeight="false" outlineLevel="0" collapsed="false">
      <c r="A717" s="2" t="s">
        <v>316</v>
      </c>
      <c r="B717" s="2" t="s">
        <v>315</v>
      </c>
      <c r="C717" s="2" t="s">
        <v>2232</v>
      </c>
      <c r="D717" s="2" t="s">
        <v>150</v>
      </c>
      <c r="E717" s="2" t="s">
        <v>149</v>
      </c>
      <c r="F717" s="2" t="s">
        <v>2272</v>
      </c>
      <c r="G717" s="2" t="s">
        <v>3129</v>
      </c>
      <c r="H717" s="2" t="s">
        <v>2235</v>
      </c>
    </row>
    <row r="718" customFormat="false" ht="15" hidden="false" customHeight="false" outlineLevel="0" collapsed="false">
      <c r="A718" s="2" t="s">
        <v>172</v>
      </c>
      <c r="B718" s="2" t="s">
        <v>171</v>
      </c>
      <c r="C718" s="2" t="s">
        <v>2232</v>
      </c>
      <c r="D718" s="2" t="s">
        <v>150</v>
      </c>
      <c r="E718" s="2" t="s">
        <v>149</v>
      </c>
      <c r="F718" s="2" t="s">
        <v>2272</v>
      </c>
      <c r="G718" s="2" t="s">
        <v>3129</v>
      </c>
      <c r="H718" s="2" t="s">
        <v>2235</v>
      </c>
    </row>
    <row r="719" customFormat="false" ht="15" hidden="false" customHeight="false" outlineLevel="0" collapsed="false">
      <c r="A719" s="2" t="s">
        <v>321</v>
      </c>
      <c r="B719" s="2" t="s">
        <v>320</v>
      </c>
      <c r="C719" s="2" t="s">
        <v>2232</v>
      </c>
      <c r="D719" s="2" t="s">
        <v>150</v>
      </c>
      <c r="E719" s="2" t="s">
        <v>149</v>
      </c>
      <c r="F719" s="2" t="s">
        <v>3130</v>
      </c>
      <c r="G719" s="2" t="s">
        <v>3129</v>
      </c>
      <c r="H719" s="2" t="s">
        <v>2235</v>
      </c>
    </row>
    <row r="720" customFormat="false" ht="15" hidden="false" customHeight="false" outlineLevel="0" collapsed="false">
      <c r="A720" s="2" t="s">
        <v>1098</v>
      </c>
      <c r="B720" s="2" t="s">
        <v>1097</v>
      </c>
      <c r="C720" s="2" t="s">
        <v>2232</v>
      </c>
      <c r="D720" s="2" t="s">
        <v>150</v>
      </c>
      <c r="E720" s="2" t="s">
        <v>149</v>
      </c>
      <c r="F720" s="2" t="s">
        <v>2793</v>
      </c>
      <c r="G720" s="2" t="s">
        <v>3129</v>
      </c>
      <c r="H720" s="2" t="s">
        <v>2235</v>
      </c>
    </row>
    <row r="721" customFormat="false" ht="15" hidden="false" customHeight="false" outlineLevel="0" collapsed="false">
      <c r="A721" s="2" t="s">
        <v>363</v>
      </c>
      <c r="B721" s="2" t="s">
        <v>362</v>
      </c>
      <c r="C721" s="2" t="s">
        <v>2232</v>
      </c>
      <c r="D721" s="2" t="s">
        <v>134</v>
      </c>
      <c r="E721" s="2" t="s">
        <v>133</v>
      </c>
      <c r="F721" s="2" t="s">
        <v>2212</v>
      </c>
      <c r="G721" s="2" t="s">
        <v>3131</v>
      </c>
      <c r="H721" s="2" t="s">
        <v>2235</v>
      </c>
    </row>
    <row r="722" customFormat="false" ht="15" hidden="false" customHeight="false" outlineLevel="0" collapsed="false">
      <c r="A722" s="2" t="s">
        <v>335</v>
      </c>
      <c r="B722" s="2" t="s">
        <v>334</v>
      </c>
      <c r="C722" s="2" t="s">
        <v>2232</v>
      </c>
      <c r="D722" s="2" t="s">
        <v>86</v>
      </c>
      <c r="E722" s="2" t="s">
        <v>85</v>
      </c>
      <c r="F722" s="2" t="s">
        <v>2220</v>
      </c>
      <c r="G722" s="2" t="s">
        <v>3132</v>
      </c>
      <c r="H722" s="2" t="s">
        <v>2235</v>
      </c>
    </row>
    <row r="723" customFormat="false" ht="15" hidden="false" customHeight="false" outlineLevel="0" collapsed="false">
      <c r="A723" s="2" t="s">
        <v>358</v>
      </c>
      <c r="B723" s="2" t="s">
        <v>357</v>
      </c>
      <c r="C723" s="2" t="s">
        <v>2232</v>
      </c>
      <c r="D723" s="2" t="s">
        <v>102</v>
      </c>
      <c r="E723" s="2" t="s">
        <v>101</v>
      </c>
      <c r="F723" s="2" t="s">
        <v>2212</v>
      </c>
      <c r="G723" s="2" t="s">
        <v>3133</v>
      </c>
      <c r="H723" s="2" t="s">
        <v>2235</v>
      </c>
    </row>
    <row r="724" customFormat="false" ht="15" hidden="false" customHeight="false" outlineLevel="0" collapsed="false">
      <c r="A724" s="2" t="s">
        <v>351</v>
      </c>
      <c r="B724" s="2" t="s">
        <v>350</v>
      </c>
      <c r="C724" s="2" t="s">
        <v>2232</v>
      </c>
      <c r="D724" s="2" t="s">
        <v>102</v>
      </c>
      <c r="E724" s="2" t="s">
        <v>101</v>
      </c>
      <c r="F724" s="2" t="s">
        <v>2212</v>
      </c>
      <c r="G724" s="2" t="s">
        <v>3133</v>
      </c>
      <c r="H724" s="2" t="s">
        <v>2235</v>
      </c>
    </row>
    <row r="725" customFormat="false" ht="15" hidden="false" customHeight="false" outlineLevel="0" collapsed="false">
      <c r="A725" s="2" t="s">
        <v>326</v>
      </c>
      <c r="B725" s="2" t="s">
        <v>325</v>
      </c>
      <c r="C725" s="2" t="s">
        <v>2232</v>
      </c>
      <c r="D725" s="2" t="s">
        <v>75</v>
      </c>
      <c r="E725" s="2" t="s">
        <v>74</v>
      </c>
      <c r="F725" s="2" t="s">
        <v>2292</v>
      </c>
      <c r="G725" s="2" t="s">
        <v>3134</v>
      </c>
      <c r="H725" s="2" t="s">
        <v>2235</v>
      </c>
    </row>
    <row r="726" customFormat="false" ht="15" hidden="false" customHeight="false" outlineLevel="0" collapsed="false">
      <c r="A726" s="2" t="s">
        <v>387</v>
      </c>
      <c r="B726" s="2" t="s">
        <v>386</v>
      </c>
      <c r="C726" s="2" t="s">
        <v>2232</v>
      </c>
      <c r="D726" s="2" t="s">
        <v>129</v>
      </c>
      <c r="E726" s="2" t="s">
        <v>128</v>
      </c>
      <c r="F726" s="2" t="s">
        <v>2316</v>
      </c>
      <c r="G726" s="2" t="s">
        <v>3135</v>
      </c>
      <c r="H726" s="2" t="s">
        <v>2235</v>
      </c>
    </row>
    <row r="727" customFormat="false" ht="15" hidden="false" customHeight="false" outlineLevel="0" collapsed="false">
      <c r="A727" s="2" t="s">
        <v>258</v>
      </c>
      <c r="B727" s="2" t="s">
        <v>257</v>
      </c>
      <c r="C727" s="2" t="s">
        <v>2232</v>
      </c>
      <c r="D727" s="2" t="s">
        <v>129</v>
      </c>
      <c r="E727" s="2" t="s">
        <v>128</v>
      </c>
      <c r="F727" s="2" t="s">
        <v>2313</v>
      </c>
      <c r="G727" s="2" t="s">
        <v>3135</v>
      </c>
      <c r="H727" s="2" t="s">
        <v>2235</v>
      </c>
    </row>
    <row r="728" customFormat="false" ht="15" hidden="false" customHeight="false" outlineLevel="0" collapsed="false">
      <c r="A728" s="2" t="s">
        <v>180</v>
      </c>
      <c r="B728" s="2" t="s">
        <v>179</v>
      </c>
      <c r="C728" s="2" t="s">
        <v>2232</v>
      </c>
      <c r="D728" s="2" t="s">
        <v>107</v>
      </c>
      <c r="E728" s="2" t="s">
        <v>106</v>
      </c>
      <c r="F728" s="2" t="s">
        <v>2212</v>
      </c>
      <c r="G728" s="2" t="s">
        <v>3125</v>
      </c>
      <c r="H728" s="2" t="s">
        <v>2235</v>
      </c>
    </row>
    <row r="729" customFormat="false" ht="23.85" hidden="false" customHeight="false" outlineLevel="0" collapsed="false">
      <c r="A729" s="2" t="s">
        <v>392</v>
      </c>
      <c r="B729" s="2" t="s">
        <v>391</v>
      </c>
      <c r="C729" s="2" t="s">
        <v>2232</v>
      </c>
      <c r="D729" s="2" t="s">
        <v>156</v>
      </c>
      <c r="E729" s="2" t="s">
        <v>155</v>
      </c>
      <c r="F729" s="2" t="s">
        <v>2260</v>
      </c>
      <c r="G729" s="2" t="s">
        <v>3136</v>
      </c>
      <c r="H729" s="2" t="s">
        <v>2235</v>
      </c>
    </row>
    <row r="730" customFormat="false" ht="15" hidden="false" customHeight="false" outlineLevel="0" collapsed="false">
      <c r="A730" s="2" t="s">
        <v>267</v>
      </c>
      <c r="B730" s="2" t="s">
        <v>266</v>
      </c>
      <c r="C730" s="2" t="s">
        <v>2232</v>
      </c>
      <c r="D730" s="2" t="s">
        <v>156</v>
      </c>
      <c r="E730" s="2" t="s">
        <v>155</v>
      </c>
      <c r="F730" s="2" t="s">
        <v>2260</v>
      </c>
      <c r="G730" s="2" t="s">
        <v>3136</v>
      </c>
      <c r="H730" s="2" t="s">
        <v>2235</v>
      </c>
    </row>
    <row r="731" customFormat="false" ht="15" hidden="false" customHeight="false" outlineLevel="0" collapsed="false">
      <c r="A731" s="2" t="s">
        <v>296</v>
      </c>
      <c r="B731" s="2" t="s">
        <v>295</v>
      </c>
      <c r="C731" s="2" t="s">
        <v>2232</v>
      </c>
      <c r="D731" s="2" t="s">
        <v>156</v>
      </c>
      <c r="E731" s="2" t="s">
        <v>155</v>
      </c>
      <c r="F731" s="2" t="s">
        <v>2335</v>
      </c>
      <c r="G731" s="2" t="s">
        <v>3136</v>
      </c>
      <c r="H731" s="2" t="s">
        <v>2235</v>
      </c>
    </row>
    <row r="732" customFormat="false" ht="15" hidden="false" customHeight="false" outlineLevel="0" collapsed="false">
      <c r="A732" s="2" t="s">
        <v>428</v>
      </c>
      <c r="B732" s="2" t="s">
        <v>427</v>
      </c>
      <c r="C732" s="2" t="s">
        <v>2232</v>
      </c>
      <c r="D732" s="2" t="s">
        <v>156</v>
      </c>
      <c r="E732" s="2" t="s">
        <v>155</v>
      </c>
      <c r="F732" s="2" t="s">
        <v>2341</v>
      </c>
      <c r="G732" s="2" t="s">
        <v>3136</v>
      </c>
      <c r="H732" s="2" t="s">
        <v>2235</v>
      </c>
    </row>
    <row r="733" customFormat="false" ht="15" hidden="false" customHeight="false" outlineLevel="0" collapsed="false">
      <c r="A733" s="2" t="s">
        <v>433</v>
      </c>
      <c r="B733" s="2" t="s">
        <v>432</v>
      </c>
      <c r="C733" s="2" t="s">
        <v>2232</v>
      </c>
      <c r="D733" s="2" t="s">
        <v>156</v>
      </c>
      <c r="E733" s="2" t="s">
        <v>155</v>
      </c>
      <c r="F733" s="2" t="s">
        <v>2341</v>
      </c>
      <c r="G733" s="2" t="s">
        <v>3136</v>
      </c>
      <c r="H733" s="2" t="s">
        <v>2235</v>
      </c>
    </row>
    <row r="734" customFormat="false" ht="23.85" hidden="false" customHeight="false" outlineLevel="0" collapsed="false">
      <c r="A734" s="2" t="s">
        <v>292</v>
      </c>
      <c r="B734" s="2" t="s">
        <v>291</v>
      </c>
      <c r="C734" s="2" t="s">
        <v>2232</v>
      </c>
      <c r="D734" s="2" t="s">
        <v>150</v>
      </c>
      <c r="E734" s="2" t="s">
        <v>149</v>
      </c>
      <c r="F734" s="2" t="s">
        <v>2268</v>
      </c>
      <c r="G734" s="2" t="s">
        <v>3129</v>
      </c>
      <c r="H734" s="2" t="s">
        <v>2235</v>
      </c>
    </row>
    <row r="735" customFormat="false" ht="15" hidden="false" customHeight="false" outlineLevel="0" collapsed="false">
      <c r="A735" s="2" t="s">
        <v>417</v>
      </c>
      <c r="B735" s="2" t="s">
        <v>416</v>
      </c>
      <c r="C735" s="2" t="s">
        <v>2232</v>
      </c>
      <c r="D735" s="2" t="s">
        <v>150</v>
      </c>
      <c r="E735" s="2" t="s">
        <v>149</v>
      </c>
      <c r="F735" s="2" t="s">
        <v>2268</v>
      </c>
      <c r="G735" s="2" t="s">
        <v>3129</v>
      </c>
      <c r="H735" s="2" t="s">
        <v>2235</v>
      </c>
    </row>
    <row r="736" customFormat="false" ht="15" hidden="false" customHeight="false" outlineLevel="0" collapsed="false">
      <c r="A736" s="2" t="s">
        <v>443</v>
      </c>
      <c r="B736" s="2" t="s">
        <v>442</v>
      </c>
      <c r="C736" s="2" t="s">
        <v>2232</v>
      </c>
      <c r="D736" s="2" t="s">
        <v>107</v>
      </c>
      <c r="E736" s="2" t="s">
        <v>106</v>
      </c>
      <c r="F736" s="2" t="s">
        <v>2359</v>
      </c>
      <c r="G736" s="2" t="s">
        <v>3125</v>
      </c>
      <c r="H736" s="2" t="s">
        <v>2235</v>
      </c>
    </row>
    <row r="737" customFormat="false" ht="15" hidden="false" customHeight="false" outlineLevel="0" collapsed="false">
      <c r="A737" s="2" t="s">
        <v>473</v>
      </c>
      <c r="B737" s="2" t="s">
        <v>472</v>
      </c>
      <c r="C737" s="2" t="s">
        <v>2232</v>
      </c>
      <c r="D737" s="2" t="s">
        <v>129</v>
      </c>
      <c r="E737" s="2" t="s">
        <v>128</v>
      </c>
      <c r="F737" s="2" t="s">
        <v>2321</v>
      </c>
      <c r="G737" s="2" t="s">
        <v>3135</v>
      </c>
      <c r="H737" s="2" t="s">
        <v>2235</v>
      </c>
    </row>
    <row r="738" customFormat="false" ht="23.85" hidden="false" customHeight="false" outlineLevel="0" collapsed="false">
      <c r="A738" s="2" t="s">
        <v>287</v>
      </c>
      <c r="B738" s="2" t="s">
        <v>286</v>
      </c>
      <c r="C738" s="2" t="s">
        <v>2232</v>
      </c>
      <c r="D738" s="2" t="s">
        <v>124</v>
      </c>
      <c r="E738" s="2" t="s">
        <v>123</v>
      </c>
      <c r="F738" s="2" t="s">
        <v>2370</v>
      </c>
      <c r="G738" s="2" t="s">
        <v>3137</v>
      </c>
      <c r="H738" s="2" t="s">
        <v>2235</v>
      </c>
    </row>
    <row r="739" customFormat="false" ht="23.85" hidden="false" customHeight="false" outlineLevel="0" collapsed="false">
      <c r="A739" s="2" t="s">
        <v>566</v>
      </c>
      <c r="B739" s="2" t="s">
        <v>565</v>
      </c>
      <c r="C739" s="2" t="s">
        <v>2232</v>
      </c>
      <c r="D739" s="2" t="s">
        <v>107</v>
      </c>
      <c r="E739" s="2" t="s">
        <v>106</v>
      </c>
      <c r="F739" s="2" t="s">
        <v>2546</v>
      </c>
      <c r="G739" s="2" t="s">
        <v>3125</v>
      </c>
      <c r="H739" s="2" t="s">
        <v>2235</v>
      </c>
    </row>
    <row r="740" customFormat="false" ht="15" hidden="false" customHeight="false" outlineLevel="0" collapsed="false">
      <c r="A740" s="2" t="s">
        <v>506</v>
      </c>
      <c r="B740" s="2" t="s">
        <v>505</v>
      </c>
      <c r="C740" s="2" t="s">
        <v>2232</v>
      </c>
      <c r="D740" s="2" t="s">
        <v>107</v>
      </c>
      <c r="E740" s="2" t="s">
        <v>106</v>
      </c>
      <c r="F740" s="2" t="s">
        <v>3138</v>
      </c>
      <c r="G740" s="2" t="s">
        <v>3125</v>
      </c>
      <c r="H740" s="2" t="s">
        <v>2235</v>
      </c>
    </row>
    <row r="741" customFormat="false" ht="15" hidden="false" customHeight="false" outlineLevel="0" collapsed="false">
      <c r="A741" s="2" t="s">
        <v>1778</v>
      </c>
      <c r="B741" s="2" t="s">
        <v>1777</v>
      </c>
      <c r="C741" s="2" t="s">
        <v>2232</v>
      </c>
      <c r="D741" s="2" t="s">
        <v>107</v>
      </c>
      <c r="E741" s="2" t="s">
        <v>106</v>
      </c>
      <c r="F741" s="2" t="s">
        <v>3139</v>
      </c>
      <c r="G741" s="2" t="s">
        <v>3125</v>
      </c>
      <c r="H741" s="2" t="s">
        <v>2235</v>
      </c>
    </row>
    <row r="742" customFormat="false" ht="23.85" hidden="false" customHeight="false" outlineLevel="0" collapsed="false">
      <c r="A742" s="2" t="s">
        <v>1761</v>
      </c>
      <c r="B742" s="2" t="s">
        <v>1760</v>
      </c>
      <c r="C742" s="2" t="s">
        <v>2232</v>
      </c>
      <c r="D742" s="2" t="s">
        <v>107</v>
      </c>
      <c r="E742" s="2" t="s">
        <v>106</v>
      </c>
      <c r="F742" s="2" t="s">
        <v>2581</v>
      </c>
      <c r="G742" s="2" t="s">
        <v>3125</v>
      </c>
      <c r="H742" s="2" t="s">
        <v>2235</v>
      </c>
    </row>
    <row r="743" customFormat="false" ht="15" hidden="false" customHeight="false" outlineLevel="0" collapsed="false">
      <c r="A743" s="2" t="s">
        <v>1304</v>
      </c>
      <c r="B743" s="2" t="s">
        <v>1303</v>
      </c>
      <c r="C743" s="2" t="s">
        <v>2232</v>
      </c>
      <c r="D743" s="2" t="s">
        <v>107</v>
      </c>
      <c r="E743" s="2" t="s">
        <v>106</v>
      </c>
      <c r="F743" s="2" t="s">
        <v>3140</v>
      </c>
      <c r="G743" s="2" t="s">
        <v>3125</v>
      </c>
      <c r="H743" s="2" t="s">
        <v>2235</v>
      </c>
    </row>
    <row r="744" customFormat="false" ht="15" hidden="false" customHeight="false" outlineLevel="0" collapsed="false">
      <c r="A744" s="2" t="s">
        <v>1811</v>
      </c>
      <c r="B744" s="2" t="s">
        <v>1810</v>
      </c>
      <c r="C744" s="2" t="s">
        <v>2232</v>
      </c>
      <c r="D744" s="2" t="s">
        <v>107</v>
      </c>
      <c r="E744" s="2" t="s">
        <v>106</v>
      </c>
      <c r="F744" s="2" t="s">
        <v>3141</v>
      </c>
      <c r="G744" s="2" t="s">
        <v>3125</v>
      </c>
      <c r="H744" s="2" t="s">
        <v>2235</v>
      </c>
    </row>
    <row r="745" customFormat="false" ht="23.85" hidden="false" customHeight="false" outlineLevel="0" collapsed="false">
      <c r="A745" s="2" t="s">
        <v>596</v>
      </c>
      <c r="B745" s="2" t="s">
        <v>595</v>
      </c>
      <c r="C745" s="2" t="s">
        <v>2232</v>
      </c>
      <c r="D745" s="2" t="s">
        <v>107</v>
      </c>
      <c r="E745" s="2" t="s">
        <v>106</v>
      </c>
      <c r="F745" s="2" t="s">
        <v>3139</v>
      </c>
      <c r="G745" s="2" t="s">
        <v>3125</v>
      </c>
      <c r="H745" s="2" t="s">
        <v>2235</v>
      </c>
    </row>
    <row r="746" customFormat="false" ht="15" hidden="false" customHeight="false" outlineLevel="0" collapsed="false">
      <c r="A746" s="2" t="s">
        <v>820</v>
      </c>
      <c r="B746" s="2" t="s">
        <v>819</v>
      </c>
      <c r="C746" s="2" t="s">
        <v>2232</v>
      </c>
      <c r="D746" s="2" t="s">
        <v>150</v>
      </c>
      <c r="E746" s="2" t="s">
        <v>149</v>
      </c>
      <c r="F746" s="2" t="s">
        <v>2567</v>
      </c>
      <c r="G746" s="2" t="s">
        <v>3129</v>
      </c>
      <c r="H746" s="2" t="s">
        <v>2235</v>
      </c>
    </row>
    <row r="747" customFormat="false" ht="15" hidden="false" customHeight="false" outlineLevel="0" collapsed="false">
      <c r="A747" s="2" t="s">
        <v>823</v>
      </c>
      <c r="B747" s="2" t="s">
        <v>822</v>
      </c>
      <c r="C747" s="2" t="s">
        <v>2232</v>
      </c>
      <c r="D747" s="2" t="s">
        <v>150</v>
      </c>
      <c r="E747" s="2" t="s">
        <v>149</v>
      </c>
      <c r="F747" s="2" t="s">
        <v>2567</v>
      </c>
      <c r="G747" s="2" t="s">
        <v>3129</v>
      </c>
      <c r="H747" s="2" t="s">
        <v>2235</v>
      </c>
    </row>
    <row r="748" customFormat="false" ht="15" hidden="false" customHeight="false" outlineLevel="0" collapsed="false">
      <c r="A748" s="2" t="s">
        <v>827</v>
      </c>
      <c r="B748" s="2" t="s">
        <v>826</v>
      </c>
      <c r="C748" s="2" t="s">
        <v>2232</v>
      </c>
      <c r="D748" s="2" t="s">
        <v>144</v>
      </c>
      <c r="E748" s="2" t="s">
        <v>143</v>
      </c>
      <c r="F748" s="2" t="s">
        <v>2567</v>
      </c>
      <c r="G748" s="2" t="s">
        <v>3142</v>
      </c>
      <c r="H748" s="2" t="s">
        <v>2235</v>
      </c>
    </row>
    <row r="749" customFormat="false" ht="15" hidden="false" customHeight="false" outlineLevel="0" collapsed="false">
      <c r="A749" s="2" t="s">
        <v>836</v>
      </c>
      <c r="B749" s="2" t="s">
        <v>835</v>
      </c>
      <c r="C749" s="2" t="s">
        <v>2232</v>
      </c>
      <c r="D749" s="2" t="s">
        <v>156</v>
      </c>
      <c r="E749" s="2" t="s">
        <v>155</v>
      </c>
      <c r="F749" s="2" t="s">
        <v>2567</v>
      </c>
      <c r="G749" s="2" t="s">
        <v>3136</v>
      </c>
      <c r="H749" s="2" t="s">
        <v>2235</v>
      </c>
    </row>
    <row r="750" customFormat="false" ht="15" hidden="false" customHeight="false" outlineLevel="0" collapsed="false">
      <c r="A750" s="2" t="s">
        <v>801</v>
      </c>
      <c r="B750" s="2" t="s">
        <v>800</v>
      </c>
      <c r="C750" s="2" t="s">
        <v>2232</v>
      </c>
      <c r="D750" s="2" t="s">
        <v>156</v>
      </c>
      <c r="E750" s="2" t="s">
        <v>155</v>
      </c>
      <c r="F750" s="2" t="s">
        <v>2567</v>
      </c>
      <c r="G750" s="2" t="s">
        <v>3136</v>
      </c>
      <c r="H750" s="2" t="s">
        <v>2235</v>
      </c>
    </row>
    <row r="751" customFormat="false" ht="15" hidden="false" customHeight="false" outlineLevel="0" collapsed="false">
      <c r="A751" s="2" t="s">
        <v>840</v>
      </c>
      <c r="B751" s="2" t="s">
        <v>839</v>
      </c>
      <c r="C751" s="2" t="s">
        <v>2232</v>
      </c>
      <c r="D751" s="2" t="s">
        <v>156</v>
      </c>
      <c r="E751" s="2" t="s">
        <v>155</v>
      </c>
      <c r="F751" s="2" t="s">
        <v>2567</v>
      </c>
      <c r="G751" s="2" t="s">
        <v>3136</v>
      </c>
      <c r="H751" s="2" t="s">
        <v>2235</v>
      </c>
    </row>
    <row r="752" customFormat="false" ht="15" hidden="false" customHeight="false" outlineLevel="0" collapsed="false">
      <c r="A752" s="2" t="s">
        <v>815</v>
      </c>
      <c r="B752" s="2" t="s">
        <v>814</v>
      </c>
      <c r="C752" s="2" t="s">
        <v>2232</v>
      </c>
      <c r="D752" s="2" t="s">
        <v>86</v>
      </c>
      <c r="E752" s="2" t="s">
        <v>85</v>
      </c>
      <c r="F752" s="2" t="s">
        <v>2567</v>
      </c>
      <c r="G752" s="2" t="s">
        <v>3132</v>
      </c>
      <c r="H752" s="2" t="s">
        <v>2235</v>
      </c>
    </row>
    <row r="753" customFormat="false" ht="15" hidden="false" customHeight="false" outlineLevel="0" collapsed="false">
      <c r="A753" s="2" t="s">
        <v>844</v>
      </c>
      <c r="B753" s="2" t="s">
        <v>843</v>
      </c>
      <c r="C753" s="2" t="s">
        <v>2232</v>
      </c>
      <c r="D753" s="2" t="s">
        <v>102</v>
      </c>
      <c r="E753" s="2" t="s">
        <v>101</v>
      </c>
      <c r="F753" s="2" t="s">
        <v>2567</v>
      </c>
      <c r="G753" s="2" t="s">
        <v>3133</v>
      </c>
      <c r="H753" s="2" t="s">
        <v>2235</v>
      </c>
    </row>
    <row r="754" customFormat="false" ht="15" hidden="false" customHeight="false" outlineLevel="0" collapsed="false">
      <c r="A754" s="2" t="s">
        <v>848</v>
      </c>
      <c r="B754" s="2" t="s">
        <v>847</v>
      </c>
      <c r="C754" s="2" t="s">
        <v>2232</v>
      </c>
      <c r="D754" s="2" t="s">
        <v>97</v>
      </c>
      <c r="E754" s="2" t="s">
        <v>96</v>
      </c>
      <c r="F754" s="2" t="s">
        <v>2567</v>
      </c>
      <c r="G754" s="2" t="s">
        <v>3143</v>
      </c>
      <c r="H754" s="2" t="s">
        <v>2235</v>
      </c>
    </row>
    <row r="755" customFormat="false" ht="15" hidden="false" customHeight="false" outlineLevel="0" collapsed="false">
      <c r="A755" s="2" t="s">
        <v>852</v>
      </c>
      <c r="B755" s="2" t="s">
        <v>851</v>
      </c>
      <c r="C755" s="2" t="s">
        <v>2232</v>
      </c>
      <c r="D755" s="2" t="s">
        <v>119</v>
      </c>
      <c r="E755" s="2" t="s">
        <v>118</v>
      </c>
      <c r="F755" s="2" t="s">
        <v>2567</v>
      </c>
      <c r="G755" s="2" t="s">
        <v>3144</v>
      </c>
      <c r="H755" s="2" t="s">
        <v>2235</v>
      </c>
    </row>
    <row r="756" customFormat="false" ht="15" hidden="false" customHeight="false" outlineLevel="0" collapsed="false">
      <c r="A756" s="2" t="s">
        <v>857</v>
      </c>
      <c r="B756" s="2" t="s">
        <v>856</v>
      </c>
      <c r="C756" s="2" t="s">
        <v>2232</v>
      </c>
      <c r="D756" s="2" t="s">
        <v>107</v>
      </c>
      <c r="E756" s="2" t="s">
        <v>106</v>
      </c>
      <c r="F756" s="2" t="s">
        <v>2567</v>
      </c>
      <c r="G756" s="2" t="s">
        <v>3125</v>
      </c>
      <c r="H756" s="2" t="s">
        <v>2235</v>
      </c>
    </row>
    <row r="757" customFormat="false" ht="15" hidden="false" customHeight="false" outlineLevel="0" collapsed="false">
      <c r="A757" s="2" t="s">
        <v>796</v>
      </c>
      <c r="B757" s="2" t="s">
        <v>795</v>
      </c>
      <c r="C757" s="2" t="s">
        <v>2232</v>
      </c>
      <c r="D757" s="2" t="s">
        <v>107</v>
      </c>
      <c r="E757" s="2" t="s">
        <v>106</v>
      </c>
      <c r="F757" s="2" t="s">
        <v>2567</v>
      </c>
      <c r="G757" s="2" t="s">
        <v>3125</v>
      </c>
      <c r="H757" s="2" t="s">
        <v>2235</v>
      </c>
    </row>
    <row r="758" customFormat="false" ht="15" hidden="false" customHeight="false" outlineLevel="0" collapsed="false">
      <c r="A758" s="2" t="s">
        <v>832</v>
      </c>
      <c r="B758" s="2" t="s">
        <v>831</v>
      </c>
      <c r="C758" s="2" t="s">
        <v>2232</v>
      </c>
      <c r="D758" s="2" t="s">
        <v>114</v>
      </c>
      <c r="E758" s="2" t="s">
        <v>113</v>
      </c>
      <c r="F758" s="2" t="s">
        <v>2567</v>
      </c>
      <c r="G758" s="2" t="s">
        <v>3127</v>
      </c>
      <c r="H758" s="2" t="s">
        <v>2235</v>
      </c>
    </row>
    <row r="759" customFormat="false" ht="23.85" hidden="false" customHeight="false" outlineLevel="0" collapsed="false">
      <c r="A759" s="2" t="s">
        <v>722</v>
      </c>
      <c r="B759" s="2" t="s">
        <v>721</v>
      </c>
      <c r="C759" s="2" t="s">
        <v>2232</v>
      </c>
      <c r="D759" s="2" t="s">
        <v>114</v>
      </c>
      <c r="E759" s="2" t="s">
        <v>113</v>
      </c>
      <c r="F759" s="2" t="s">
        <v>2925</v>
      </c>
      <c r="G759" s="2" t="s">
        <v>3127</v>
      </c>
      <c r="H759" s="2" t="s">
        <v>2235</v>
      </c>
    </row>
    <row r="760" customFormat="false" ht="23.85" hidden="false" customHeight="false" outlineLevel="0" collapsed="false">
      <c r="A760" s="2" t="s">
        <v>783</v>
      </c>
      <c r="B760" s="2" t="s">
        <v>782</v>
      </c>
      <c r="C760" s="2" t="s">
        <v>2232</v>
      </c>
      <c r="D760" s="2" t="s">
        <v>144</v>
      </c>
      <c r="E760" s="2" t="s">
        <v>143</v>
      </c>
      <c r="F760" s="2" t="s">
        <v>2973</v>
      </c>
      <c r="G760" s="2" t="s">
        <v>3142</v>
      </c>
      <c r="H760" s="2" t="s">
        <v>2235</v>
      </c>
    </row>
    <row r="761" customFormat="false" ht="15" hidden="false" customHeight="false" outlineLevel="0" collapsed="false">
      <c r="A761" s="2" t="s">
        <v>733</v>
      </c>
      <c r="B761" s="2" t="s">
        <v>732</v>
      </c>
      <c r="C761" s="2" t="s">
        <v>2232</v>
      </c>
      <c r="D761" s="2" t="s">
        <v>107</v>
      </c>
      <c r="E761" s="2" t="s">
        <v>106</v>
      </c>
      <c r="F761" s="2" t="s">
        <v>3145</v>
      </c>
      <c r="G761" s="2" t="s">
        <v>3125</v>
      </c>
      <c r="H761" s="2" t="s">
        <v>2235</v>
      </c>
    </row>
    <row r="762" customFormat="false" ht="15" hidden="false" customHeight="false" outlineLevel="0" collapsed="false">
      <c r="A762" s="2" t="s">
        <v>743</v>
      </c>
      <c r="B762" s="2" t="s">
        <v>742</v>
      </c>
      <c r="C762" s="2" t="s">
        <v>2232</v>
      </c>
      <c r="D762" s="2" t="s">
        <v>107</v>
      </c>
      <c r="E762" s="2" t="s">
        <v>106</v>
      </c>
      <c r="F762" s="2" t="s">
        <v>2359</v>
      </c>
      <c r="G762" s="2" t="s">
        <v>3125</v>
      </c>
      <c r="H762" s="2" t="s">
        <v>2235</v>
      </c>
    </row>
    <row r="763" customFormat="false" ht="15" hidden="false" customHeight="false" outlineLevel="0" collapsed="false">
      <c r="A763" s="2" t="s">
        <v>738</v>
      </c>
      <c r="B763" s="2" t="s">
        <v>737</v>
      </c>
      <c r="C763" s="2" t="s">
        <v>2232</v>
      </c>
      <c r="D763" s="2" t="s">
        <v>156</v>
      </c>
      <c r="E763" s="2" t="s">
        <v>155</v>
      </c>
      <c r="F763" s="2" t="s">
        <v>2767</v>
      </c>
      <c r="G763" s="2" t="s">
        <v>3136</v>
      </c>
      <c r="H763" s="2" t="s">
        <v>2235</v>
      </c>
    </row>
    <row r="764" customFormat="false" ht="15" hidden="false" customHeight="false" outlineLevel="0" collapsed="false">
      <c r="A764" s="2" t="s">
        <v>772</v>
      </c>
      <c r="B764" s="2" t="s">
        <v>771</v>
      </c>
      <c r="C764" s="2" t="s">
        <v>2232</v>
      </c>
      <c r="D764" s="2" t="s">
        <v>156</v>
      </c>
      <c r="E764" s="2" t="s">
        <v>155</v>
      </c>
      <c r="F764" s="2" t="s">
        <v>2321</v>
      </c>
      <c r="G764" s="2" t="s">
        <v>3136</v>
      </c>
      <c r="H764" s="2" t="s">
        <v>2235</v>
      </c>
    </row>
    <row r="765" customFormat="false" ht="15" hidden="false" customHeight="false" outlineLevel="0" collapsed="false">
      <c r="A765" s="2" t="s">
        <v>717</v>
      </c>
      <c r="B765" s="2" t="s">
        <v>716</v>
      </c>
      <c r="C765" s="2" t="s">
        <v>2232</v>
      </c>
      <c r="D765" s="2" t="s">
        <v>150</v>
      </c>
      <c r="E765" s="2" t="s">
        <v>149</v>
      </c>
      <c r="F765" s="2" t="s">
        <v>2341</v>
      </c>
      <c r="G765" s="2" t="s">
        <v>3129</v>
      </c>
      <c r="H765" s="2" t="s">
        <v>2235</v>
      </c>
    </row>
    <row r="766" customFormat="false" ht="15" hidden="false" customHeight="false" outlineLevel="0" collapsed="false">
      <c r="A766" s="2" t="s">
        <v>634</v>
      </c>
      <c r="B766" s="2" t="s">
        <v>633</v>
      </c>
      <c r="C766" s="2" t="s">
        <v>2232</v>
      </c>
      <c r="D766" s="2" t="s">
        <v>75</v>
      </c>
      <c r="E766" s="2" t="s">
        <v>74</v>
      </c>
      <c r="F766" s="2" t="s">
        <v>2313</v>
      </c>
      <c r="G766" s="2" t="s">
        <v>3134</v>
      </c>
      <c r="H766" s="2" t="s">
        <v>2235</v>
      </c>
    </row>
    <row r="767" customFormat="false" ht="15" hidden="false" customHeight="false" outlineLevel="0" collapsed="false">
      <c r="A767" s="2" t="s">
        <v>748</v>
      </c>
      <c r="B767" s="2" t="s">
        <v>747</v>
      </c>
      <c r="C767" s="2" t="s">
        <v>2232</v>
      </c>
      <c r="D767" s="2" t="s">
        <v>75</v>
      </c>
      <c r="E767" s="2" t="s">
        <v>74</v>
      </c>
      <c r="F767" s="2" t="s">
        <v>3109</v>
      </c>
      <c r="G767" s="2" t="s">
        <v>3134</v>
      </c>
      <c r="H767" s="2" t="s">
        <v>2235</v>
      </c>
    </row>
    <row r="768" customFormat="false" ht="15" hidden="false" customHeight="false" outlineLevel="0" collapsed="false">
      <c r="A768" s="2" t="s">
        <v>777</v>
      </c>
      <c r="B768" s="2" t="s">
        <v>776</v>
      </c>
      <c r="C768" s="2" t="s">
        <v>2232</v>
      </c>
      <c r="D768" s="2" t="s">
        <v>107</v>
      </c>
      <c r="E768" s="2" t="s">
        <v>106</v>
      </c>
      <c r="F768" s="2" t="s">
        <v>2321</v>
      </c>
      <c r="G768" s="2" t="s">
        <v>3125</v>
      </c>
      <c r="H768" s="2" t="s">
        <v>2235</v>
      </c>
    </row>
    <row r="769" customFormat="false" ht="15" hidden="false" customHeight="false" outlineLevel="0" collapsed="false">
      <c r="A769" s="2" t="s">
        <v>629</v>
      </c>
      <c r="B769" s="2" t="s">
        <v>628</v>
      </c>
      <c r="C769" s="2" t="s">
        <v>2232</v>
      </c>
      <c r="D769" s="2" t="s">
        <v>114</v>
      </c>
      <c r="E769" s="2" t="s">
        <v>113</v>
      </c>
      <c r="F769" s="2" t="s">
        <v>3138</v>
      </c>
      <c r="G769" s="2" t="s">
        <v>3127</v>
      </c>
      <c r="H769" s="2" t="s">
        <v>2235</v>
      </c>
    </row>
    <row r="770" customFormat="false" ht="15" hidden="false" customHeight="false" outlineLevel="0" collapsed="false">
      <c r="A770" s="2" t="s">
        <v>728</v>
      </c>
      <c r="B770" s="2" t="s">
        <v>727</v>
      </c>
      <c r="C770" s="2" t="s">
        <v>2232</v>
      </c>
      <c r="D770" s="2" t="s">
        <v>114</v>
      </c>
      <c r="E770" s="2" t="s">
        <v>113</v>
      </c>
      <c r="F770" s="2" t="s">
        <v>2925</v>
      </c>
      <c r="G770" s="2" t="s">
        <v>3127</v>
      </c>
      <c r="H770" s="2" t="s">
        <v>2235</v>
      </c>
    </row>
    <row r="771" customFormat="false" ht="15" hidden="false" customHeight="false" outlineLevel="0" collapsed="false">
      <c r="A771" s="2" t="s">
        <v>664</v>
      </c>
      <c r="B771" s="2" t="s">
        <v>663</v>
      </c>
      <c r="C771" s="2" t="s">
        <v>2232</v>
      </c>
      <c r="D771" s="2" t="s">
        <v>107</v>
      </c>
      <c r="E771" s="2" t="s">
        <v>106</v>
      </c>
      <c r="F771" s="2" t="s">
        <v>3146</v>
      </c>
      <c r="G771" s="2" t="s">
        <v>3125</v>
      </c>
      <c r="H771" s="2" t="s">
        <v>2235</v>
      </c>
    </row>
    <row r="772" customFormat="false" ht="15" hidden="false" customHeight="false" outlineLevel="0" collapsed="false">
      <c r="A772" s="2" t="s">
        <v>609</v>
      </c>
      <c r="B772" s="2" t="s">
        <v>608</v>
      </c>
      <c r="C772" s="2" t="s">
        <v>2232</v>
      </c>
      <c r="D772" s="2" t="s">
        <v>156</v>
      </c>
      <c r="E772" s="2" t="s">
        <v>155</v>
      </c>
      <c r="F772" s="2" t="s">
        <v>3147</v>
      </c>
      <c r="G772" s="2" t="s">
        <v>3136</v>
      </c>
      <c r="H772" s="2" t="s">
        <v>2235</v>
      </c>
    </row>
    <row r="773" customFormat="false" ht="15" hidden="false" customHeight="false" outlineLevel="0" collapsed="false">
      <c r="A773" s="2" t="s">
        <v>669</v>
      </c>
      <c r="B773" s="2" t="s">
        <v>668</v>
      </c>
      <c r="C773" s="2" t="s">
        <v>2232</v>
      </c>
      <c r="D773" s="2" t="s">
        <v>150</v>
      </c>
      <c r="E773" s="2" t="s">
        <v>149</v>
      </c>
      <c r="F773" s="2" t="s">
        <v>2329</v>
      </c>
      <c r="G773" s="2" t="s">
        <v>3129</v>
      </c>
      <c r="H773" s="2" t="s">
        <v>2235</v>
      </c>
    </row>
    <row r="774" customFormat="false" ht="15" hidden="false" customHeight="false" outlineLevel="0" collapsed="false">
      <c r="A774" s="2" t="s">
        <v>1021</v>
      </c>
      <c r="B774" s="2" t="s">
        <v>1020</v>
      </c>
      <c r="C774" s="2" t="s">
        <v>2232</v>
      </c>
      <c r="D774" s="2" t="s">
        <v>114</v>
      </c>
      <c r="E774" s="2" t="s">
        <v>113</v>
      </c>
      <c r="F774" s="2" t="s">
        <v>2764</v>
      </c>
      <c r="G774" s="2" t="s">
        <v>3127</v>
      </c>
      <c r="H774" s="2" t="s">
        <v>2235</v>
      </c>
    </row>
    <row r="775" customFormat="false" ht="15" hidden="false" customHeight="false" outlineLevel="0" collapsed="false">
      <c r="A775" s="2" t="s">
        <v>905</v>
      </c>
      <c r="B775" s="2" t="s">
        <v>904</v>
      </c>
      <c r="C775" s="2" t="s">
        <v>2232</v>
      </c>
      <c r="D775" s="2" t="s">
        <v>86</v>
      </c>
      <c r="E775" s="2" t="s">
        <v>85</v>
      </c>
      <c r="F775" s="2" t="s">
        <v>2793</v>
      </c>
      <c r="G775" s="2" t="s">
        <v>3132</v>
      </c>
      <c r="H775" s="2" t="s">
        <v>2235</v>
      </c>
    </row>
    <row r="776" customFormat="false" ht="15" hidden="false" customHeight="false" outlineLevel="0" collapsed="false">
      <c r="A776" s="2" t="s">
        <v>876</v>
      </c>
      <c r="B776" s="2" t="s">
        <v>875</v>
      </c>
      <c r="C776" s="2" t="s">
        <v>2232</v>
      </c>
      <c r="D776" s="2" t="s">
        <v>86</v>
      </c>
      <c r="E776" s="2" t="s">
        <v>85</v>
      </c>
      <c r="F776" s="2" t="s">
        <v>2220</v>
      </c>
      <c r="G776" s="2" t="s">
        <v>3132</v>
      </c>
      <c r="H776" s="2" t="s">
        <v>2235</v>
      </c>
    </row>
    <row r="777" customFormat="false" ht="15" hidden="false" customHeight="false" outlineLevel="0" collapsed="false">
      <c r="A777" s="2" t="s">
        <v>985</v>
      </c>
      <c r="B777" s="2" t="s">
        <v>984</v>
      </c>
      <c r="C777" s="2" t="s">
        <v>2232</v>
      </c>
      <c r="D777" s="2" t="s">
        <v>75</v>
      </c>
      <c r="E777" s="2" t="s">
        <v>74</v>
      </c>
      <c r="F777" s="2" t="s">
        <v>2772</v>
      </c>
      <c r="G777" s="2" t="s">
        <v>3134</v>
      </c>
      <c r="H777" s="2" t="s">
        <v>2235</v>
      </c>
    </row>
    <row r="778" customFormat="false" ht="15" hidden="false" customHeight="false" outlineLevel="0" collapsed="false">
      <c r="A778" s="2" t="s">
        <v>990</v>
      </c>
      <c r="B778" s="2" t="s">
        <v>989</v>
      </c>
      <c r="C778" s="2" t="s">
        <v>2232</v>
      </c>
      <c r="D778" s="2" t="s">
        <v>75</v>
      </c>
      <c r="E778" s="2" t="s">
        <v>74</v>
      </c>
      <c r="F778" s="2" t="s">
        <v>2772</v>
      </c>
      <c r="G778" s="2" t="s">
        <v>3134</v>
      </c>
      <c r="H778" s="2" t="s">
        <v>2235</v>
      </c>
    </row>
    <row r="779" customFormat="false" ht="15" hidden="false" customHeight="false" outlineLevel="0" collapsed="false">
      <c r="A779" s="2" t="s">
        <v>927</v>
      </c>
      <c r="B779" s="2" t="s">
        <v>926</v>
      </c>
      <c r="C779" s="2" t="s">
        <v>2232</v>
      </c>
      <c r="D779" s="2" t="s">
        <v>119</v>
      </c>
      <c r="E779" s="2" t="s">
        <v>118</v>
      </c>
      <c r="F779" s="2" t="s">
        <v>2791</v>
      </c>
      <c r="G779" s="2" t="s">
        <v>3144</v>
      </c>
      <c r="H779" s="2" t="s">
        <v>2235</v>
      </c>
    </row>
    <row r="780" customFormat="false" ht="15" hidden="false" customHeight="false" outlineLevel="0" collapsed="false">
      <c r="A780" s="2" t="s">
        <v>956</v>
      </c>
      <c r="B780" s="2" t="s">
        <v>955</v>
      </c>
      <c r="C780" s="2" t="s">
        <v>2232</v>
      </c>
      <c r="D780" s="2" t="s">
        <v>75</v>
      </c>
      <c r="E780" s="2" t="s">
        <v>74</v>
      </c>
      <c r="F780" s="2" t="s">
        <v>2778</v>
      </c>
      <c r="G780" s="2" t="s">
        <v>3134</v>
      </c>
      <c r="H780" s="2" t="s">
        <v>2235</v>
      </c>
    </row>
    <row r="781" customFormat="false" ht="15" hidden="false" customHeight="false" outlineLevel="0" collapsed="false">
      <c r="A781" s="2" t="s">
        <v>1031</v>
      </c>
      <c r="B781" s="2" t="s">
        <v>1030</v>
      </c>
      <c r="C781" s="2" t="s">
        <v>2232</v>
      </c>
      <c r="D781" s="2" t="s">
        <v>86</v>
      </c>
      <c r="E781" s="2" t="s">
        <v>85</v>
      </c>
      <c r="F781" s="2" t="s">
        <v>2782</v>
      </c>
      <c r="G781" s="2" t="s">
        <v>3132</v>
      </c>
      <c r="H781" s="2" t="s">
        <v>2235</v>
      </c>
    </row>
    <row r="782" customFormat="false" ht="15" hidden="false" customHeight="false" outlineLevel="0" collapsed="false">
      <c r="A782" s="2" t="s">
        <v>1075</v>
      </c>
      <c r="B782" s="2" t="s">
        <v>1074</v>
      </c>
      <c r="C782" s="2" t="s">
        <v>2232</v>
      </c>
      <c r="D782" s="2" t="s">
        <v>75</v>
      </c>
      <c r="E782" s="2" t="s">
        <v>74</v>
      </c>
      <c r="F782" s="2" t="s">
        <v>2372</v>
      </c>
      <c r="G782" s="2" t="s">
        <v>3134</v>
      </c>
      <c r="H782" s="2" t="s">
        <v>2235</v>
      </c>
    </row>
    <row r="783" customFormat="false" ht="15" hidden="false" customHeight="false" outlineLevel="0" collapsed="false">
      <c r="A783" s="2" t="s">
        <v>1000</v>
      </c>
      <c r="B783" s="2" t="s">
        <v>999</v>
      </c>
      <c r="C783" s="2" t="s">
        <v>2232</v>
      </c>
      <c r="D783" s="2" t="s">
        <v>107</v>
      </c>
      <c r="E783" s="2" t="s">
        <v>106</v>
      </c>
      <c r="F783" s="2" t="s">
        <v>3148</v>
      </c>
      <c r="G783" s="2" t="s">
        <v>3125</v>
      </c>
      <c r="H783" s="2" t="s">
        <v>2235</v>
      </c>
    </row>
    <row r="784" customFormat="false" ht="15" hidden="false" customHeight="false" outlineLevel="0" collapsed="false">
      <c r="A784" s="2" t="s">
        <v>1394</v>
      </c>
      <c r="B784" s="2" t="s">
        <v>1393</v>
      </c>
      <c r="C784" s="2" t="s">
        <v>2232</v>
      </c>
      <c r="D784" s="2" t="s">
        <v>107</v>
      </c>
      <c r="E784" s="2" t="s">
        <v>106</v>
      </c>
      <c r="F784" s="2" t="s">
        <v>2571</v>
      </c>
      <c r="G784" s="2" t="s">
        <v>3125</v>
      </c>
      <c r="H784" s="2" t="s">
        <v>2235</v>
      </c>
    </row>
    <row r="785" customFormat="false" ht="15" hidden="false" customHeight="false" outlineLevel="0" collapsed="false">
      <c r="A785" s="2" t="s">
        <v>1467</v>
      </c>
      <c r="B785" s="2" t="s">
        <v>1466</v>
      </c>
      <c r="C785" s="2" t="s">
        <v>2232</v>
      </c>
      <c r="D785" s="2" t="s">
        <v>107</v>
      </c>
      <c r="E785" s="2" t="s">
        <v>106</v>
      </c>
      <c r="F785" s="2" t="s">
        <v>3141</v>
      </c>
      <c r="G785" s="2" t="s">
        <v>3125</v>
      </c>
      <c r="H785" s="2" t="s">
        <v>2235</v>
      </c>
    </row>
    <row r="786" customFormat="false" ht="23.85" hidden="false" customHeight="false" outlineLevel="0" collapsed="false">
      <c r="A786" s="2" t="s">
        <v>1298</v>
      </c>
      <c r="B786" s="2" t="s">
        <v>1297</v>
      </c>
      <c r="C786" s="2" t="s">
        <v>2232</v>
      </c>
      <c r="D786" s="2" t="s">
        <v>107</v>
      </c>
      <c r="E786" s="2" t="s">
        <v>106</v>
      </c>
      <c r="F786" s="2" t="s">
        <v>2239</v>
      </c>
      <c r="G786" s="2" t="s">
        <v>3125</v>
      </c>
      <c r="H786" s="2" t="s">
        <v>2235</v>
      </c>
    </row>
    <row r="787" customFormat="false" ht="15" hidden="false" customHeight="false" outlineLevel="0" collapsed="false">
      <c r="A787" s="2" t="s">
        <v>1473</v>
      </c>
      <c r="B787" s="2" t="s">
        <v>1472</v>
      </c>
      <c r="C787" s="2" t="s">
        <v>2232</v>
      </c>
      <c r="D787" s="2" t="s">
        <v>107</v>
      </c>
      <c r="E787" s="2" t="s">
        <v>106</v>
      </c>
      <c r="F787" s="2" t="s">
        <v>2349</v>
      </c>
      <c r="G787" s="2" t="s">
        <v>3125</v>
      </c>
      <c r="H787" s="2" t="s">
        <v>2235</v>
      </c>
    </row>
    <row r="788" customFormat="false" ht="15" hidden="false" customHeight="false" outlineLevel="0" collapsed="false">
      <c r="A788" s="2" t="s">
        <v>1382</v>
      </c>
      <c r="B788" s="2" t="s">
        <v>1381</v>
      </c>
      <c r="C788" s="2" t="s">
        <v>2232</v>
      </c>
      <c r="D788" s="2" t="s">
        <v>107</v>
      </c>
      <c r="E788" s="2" t="s">
        <v>106</v>
      </c>
      <c r="F788" s="2" t="s">
        <v>2370</v>
      </c>
      <c r="G788" s="2" t="s">
        <v>3125</v>
      </c>
      <c r="H788" s="2" t="s">
        <v>2235</v>
      </c>
    </row>
    <row r="789" customFormat="false" ht="15" hidden="false" customHeight="false" outlineLevel="0" collapsed="false">
      <c r="A789" s="2" t="s">
        <v>1337</v>
      </c>
      <c r="B789" s="2" t="s">
        <v>1336</v>
      </c>
      <c r="C789" s="2" t="s">
        <v>2232</v>
      </c>
      <c r="D789" s="2" t="s">
        <v>107</v>
      </c>
      <c r="E789" s="2" t="s">
        <v>106</v>
      </c>
      <c r="F789" s="2" t="s">
        <v>2804</v>
      </c>
      <c r="G789" s="2" t="s">
        <v>3125</v>
      </c>
      <c r="H789" s="2" t="s">
        <v>2235</v>
      </c>
    </row>
    <row r="790" customFormat="false" ht="15" hidden="false" customHeight="false" outlineLevel="0" collapsed="false">
      <c r="A790" s="2" t="s">
        <v>1356</v>
      </c>
      <c r="B790" s="2" t="s">
        <v>1355</v>
      </c>
      <c r="C790" s="2" t="s">
        <v>2232</v>
      </c>
      <c r="D790" s="2" t="s">
        <v>107</v>
      </c>
      <c r="E790" s="2" t="s">
        <v>106</v>
      </c>
      <c r="F790" s="2" t="s">
        <v>2979</v>
      </c>
      <c r="G790" s="2" t="s">
        <v>3125</v>
      </c>
      <c r="H790" s="2" t="s">
        <v>2235</v>
      </c>
    </row>
    <row r="791" customFormat="false" ht="15" hidden="false" customHeight="false" outlineLevel="0" collapsed="false">
      <c r="A791" s="2" t="s">
        <v>1362</v>
      </c>
      <c r="B791" s="2" t="s">
        <v>1361</v>
      </c>
      <c r="C791" s="2" t="s">
        <v>2232</v>
      </c>
      <c r="D791" s="2" t="s">
        <v>107</v>
      </c>
      <c r="E791" s="2" t="s">
        <v>106</v>
      </c>
      <c r="F791" s="2" t="s">
        <v>2979</v>
      </c>
      <c r="G791" s="2" t="s">
        <v>3125</v>
      </c>
      <c r="H791" s="2" t="s">
        <v>2235</v>
      </c>
    </row>
    <row r="792" customFormat="false" ht="15" hidden="false" customHeight="false" outlineLevel="0" collapsed="false">
      <c r="A792" s="2" t="s">
        <v>1353</v>
      </c>
      <c r="B792" s="2" t="s">
        <v>1352</v>
      </c>
      <c r="C792" s="2" t="s">
        <v>2232</v>
      </c>
      <c r="D792" s="2" t="s">
        <v>114</v>
      </c>
      <c r="E792" s="2" t="s">
        <v>113</v>
      </c>
      <c r="F792" s="2" t="s">
        <v>2981</v>
      </c>
      <c r="G792" s="2" t="s">
        <v>3127</v>
      </c>
      <c r="H792" s="2" t="s">
        <v>2235</v>
      </c>
    </row>
    <row r="793" customFormat="false" ht="15" hidden="false" customHeight="false" outlineLevel="0" collapsed="false">
      <c r="A793" s="2" t="s">
        <v>1408</v>
      </c>
      <c r="B793" s="2" t="s">
        <v>1407</v>
      </c>
      <c r="C793" s="2" t="s">
        <v>2232</v>
      </c>
      <c r="D793" s="2" t="s">
        <v>156</v>
      </c>
      <c r="E793" s="2" t="s">
        <v>155</v>
      </c>
      <c r="F793" s="2" t="s">
        <v>2335</v>
      </c>
      <c r="G793" s="2" t="s">
        <v>3136</v>
      </c>
      <c r="H793" s="2" t="s">
        <v>2235</v>
      </c>
    </row>
    <row r="794" customFormat="false" ht="15" hidden="false" customHeight="false" outlineLevel="0" collapsed="false">
      <c r="A794" s="2" t="s">
        <v>1372</v>
      </c>
      <c r="B794" s="2" t="s">
        <v>1371</v>
      </c>
      <c r="C794" s="2" t="s">
        <v>2232</v>
      </c>
      <c r="D794" s="2" t="s">
        <v>75</v>
      </c>
      <c r="E794" s="2" t="s">
        <v>74</v>
      </c>
      <c r="F794" s="2" t="s">
        <v>2857</v>
      </c>
      <c r="G794" s="2" t="s">
        <v>3134</v>
      </c>
      <c r="H794" s="2" t="s">
        <v>2235</v>
      </c>
    </row>
    <row r="795" customFormat="false" ht="23.85" hidden="false" customHeight="false" outlineLevel="0" collapsed="false">
      <c r="A795" s="2" t="s">
        <v>1279</v>
      </c>
      <c r="B795" s="2" t="s">
        <v>1278</v>
      </c>
      <c r="C795" s="2" t="s">
        <v>2232</v>
      </c>
      <c r="D795" s="2" t="s">
        <v>107</v>
      </c>
      <c r="E795" s="2" t="s">
        <v>106</v>
      </c>
      <c r="F795" s="2" t="s">
        <v>2202</v>
      </c>
      <c r="G795" s="2" t="s">
        <v>3125</v>
      </c>
      <c r="H795" s="2" t="s">
        <v>2235</v>
      </c>
    </row>
    <row r="796" customFormat="false" ht="15" hidden="false" customHeight="false" outlineLevel="0" collapsed="false">
      <c r="A796" s="2" t="s">
        <v>1286</v>
      </c>
      <c r="B796" s="2" t="s">
        <v>1285</v>
      </c>
      <c r="C796" s="2" t="s">
        <v>2232</v>
      </c>
      <c r="D796" s="2" t="s">
        <v>107</v>
      </c>
      <c r="E796" s="2" t="s">
        <v>106</v>
      </c>
      <c r="F796" s="2" t="s">
        <v>3149</v>
      </c>
      <c r="G796" s="2" t="s">
        <v>3125</v>
      </c>
      <c r="H796" s="2" t="s">
        <v>2235</v>
      </c>
    </row>
    <row r="797" customFormat="false" ht="23.85" hidden="false" customHeight="false" outlineLevel="0" collapsed="false">
      <c r="A797" s="2" t="s">
        <v>1310</v>
      </c>
      <c r="B797" s="2" t="s">
        <v>1309</v>
      </c>
      <c r="C797" s="2" t="s">
        <v>2232</v>
      </c>
      <c r="D797" s="2" t="s">
        <v>107</v>
      </c>
      <c r="E797" s="2" t="s">
        <v>106</v>
      </c>
      <c r="F797" s="2" t="s">
        <v>2226</v>
      </c>
      <c r="G797" s="2" t="s">
        <v>3125</v>
      </c>
      <c r="H797" s="2" t="s">
        <v>2235</v>
      </c>
    </row>
    <row r="798" customFormat="false" ht="23.85" hidden="false" customHeight="false" outlineLevel="0" collapsed="false">
      <c r="A798" s="2" t="s">
        <v>1613</v>
      </c>
      <c r="B798" s="2" t="s">
        <v>1612</v>
      </c>
      <c r="C798" s="2" t="s">
        <v>2232</v>
      </c>
      <c r="D798" s="2" t="s">
        <v>107</v>
      </c>
      <c r="E798" s="2" t="s">
        <v>106</v>
      </c>
      <c r="F798" s="2" t="s">
        <v>2973</v>
      </c>
      <c r="G798" s="2" t="s">
        <v>3125</v>
      </c>
      <c r="H798" s="2" t="s">
        <v>2235</v>
      </c>
    </row>
    <row r="799" customFormat="false" ht="15" hidden="false" customHeight="false" outlineLevel="0" collapsed="false">
      <c r="A799" s="2" t="s">
        <v>1551</v>
      </c>
      <c r="B799" s="2" t="s">
        <v>1550</v>
      </c>
      <c r="C799" s="2" t="s">
        <v>2232</v>
      </c>
      <c r="D799" s="2" t="s">
        <v>156</v>
      </c>
      <c r="E799" s="2" t="s">
        <v>155</v>
      </c>
      <c r="F799" s="2" t="s">
        <v>2268</v>
      </c>
      <c r="G799" s="2" t="s">
        <v>3136</v>
      </c>
      <c r="H799" s="2" t="s">
        <v>2235</v>
      </c>
    </row>
    <row r="800" customFormat="false" ht="23.85" hidden="false" customHeight="false" outlineLevel="0" collapsed="false">
      <c r="A800" s="2" t="s">
        <v>1574</v>
      </c>
      <c r="B800" s="2" t="s">
        <v>1573</v>
      </c>
      <c r="C800" s="2" t="s">
        <v>2232</v>
      </c>
      <c r="D800" s="2" t="s">
        <v>156</v>
      </c>
      <c r="E800" s="2" t="s">
        <v>155</v>
      </c>
      <c r="F800" s="2" t="s">
        <v>2898</v>
      </c>
      <c r="G800" s="2" t="s">
        <v>3136</v>
      </c>
      <c r="H800" s="2" t="s">
        <v>2235</v>
      </c>
    </row>
    <row r="801" customFormat="false" ht="23.85" hidden="false" customHeight="false" outlineLevel="0" collapsed="false">
      <c r="A801" s="2" t="s">
        <v>1584</v>
      </c>
      <c r="B801" s="2" t="s">
        <v>1583</v>
      </c>
      <c r="C801" s="2" t="s">
        <v>2232</v>
      </c>
      <c r="D801" s="2" t="s">
        <v>150</v>
      </c>
      <c r="E801" s="2" t="s">
        <v>149</v>
      </c>
      <c r="F801" s="2" t="s">
        <v>3109</v>
      </c>
      <c r="G801" s="2" t="s">
        <v>3129</v>
      </c>
      <c r="H801" s="2" t="s">
        <v>2235</v>
      </c>
    </row>
    <row r="802" customFormat="false" ht="23.85" hidden="false" customHeight="false" outlineLevel="0" collapsed="false">
      <c r="A802" s="2" t="s">
        <v>1595</v>
      </c>
      <c r="B802" s="2" t="s">
        <v>1594</v>
      </c>
      <c r="C802" s="2" t="s">
        <v>2232</v>
      </c>
      <c r="D802" s="2" t="s">
        <v>150</v>
      </c>
      <c r="E802" s="2" t="s">
        <v>149</v>
      </c>
      <c r="F802" s="2" t="s">
        <v>2321</v>
      </c>
      <c r="G802" s="2" t="s">
        <v>3129</v>
      </c>
      <c r="H802" s="2" t="s">
        <v>2235</v>
      </c>
    </row>
    <row r="803" customFormat="false" ht="23.85" hidden="false" customHeight="false" outlineLevel="0" collapsed="false">
      <c r="A803" s="2" t="s">
        <v>1563</v>
      </c>
      <c r="B803" s="2" t="s">
        <v>1562</v>
      </c>
      <c r="C803" s="2" t="s">
        <v>2232</v>
      </c>
      <c r="D803" s="2" t="s">
        <v>124</v>
      </c>
      <c r="E803" s="2" t="s">
        <v>123</v>
      </c>
      <c r="F803" s="2" t="s">
        <v>2335</v>
      </c>
      <c r="G803" s="2" t="s">
        <v>3137</v>
      </c>
      <c r="H803" s="2" t="s">
        <v>2235</v>
      </c>
    </row>
    <row r="804" customFormat="false" ht="15" hidden="false" customHeight="false" outlineLevel="0" collapsed="false">
      <c r="A804" s="2" t="s">
        <v>1534</v>
      </c>
      <c r="B804" s="2" t="s">
        <v>1533</v>
      </c>
      <c r="C804" s="2" t="s">
        <v>2232</v>
      </c>
      <c r="D804" s="2" t="s">
        <v>124</v>
      </c>
      <c r="E804" s="2" t="s">
        <v>123</v>
      </c>
      <c r="F804" s="2" t="s">
        <v>2372</v>
      </c>
      <c r="G804" s="2" t="s">
        <v>3137</v>
      </c>
      <c r="H804" s="2" t="s">
        <v>2235</v>
      </c>
    </row>
    <row r="805" customFormat="false" ht="23.85" hidden="false" customHeight="false" outlineLevel="0" collapsed="false">
      <c r="A805" s="2" t="s">
        <v>1524</v>
      </c>
      <c r="B805" s="2" t="s">
        <v>1523</v>
      </c>
      <c r="C805" s="2" t="s">
        <v>2232</v>
      </c>
      <c r="D805" s="2" t="s">
        <v>134</v>
      </c>
      <c r="E805" s="2" t="s">
        <v>133</v>
      </c>
      <c r="F805" s="2" t="s">
        <v>2283</v>
      </c>
      <c r="G805" s="2" t="s">
        <v>3131</v>
      </c>
      <c r="H805" s="2" t="s">
        <v>2235</v>
      </c>
    </row>
    <row r="806" customFormat="false" ht="23.85" hidden="false" customHeight="false" outlineLevel="0" collapsed="false">
      <c r="A806" s="2" t="s">
        <v>1589</v>
      </c>
      <c r="B806" s="2" t="s">
        <v>1588</v>
      </c>
      <c r="C806" s="2" t="s">
        <v>2232</v>
      </c>
      <c r="D806" s="2" t="s">
        <v>107</v>
      </c>
      <c r="E806" s="2" t="s">
        <v>106</v>
      </c>
      <c r="F806" s="2" t="s">
        <v>2581</v>
      </c>
      <c r="G806" s="2" t="s">
        <v>3125</v>
      </c>
      <c r="H806" s="2" t="s">
        <v>2235</v>
      </c>
    </row>
    <row r="807" customFormat="false" ht="23.85" hidden="false" customHeight="false" outlineLevel="0" collapsed="false">
      <c r="A807" s="2" t="s">
        <v>2178</v>
      </c>
      <c r="B807" s="2" t="s">
        <v>2177</v>
      </c>
      <c r="C807" s="2" t="s">
        <v>2232</v>
      </c>
      <c r="D807" s="2" t="s">
        <v>107</v>
      </c>
      <c r="E807" s="2" t="s">
        <v>106</v>
      </c>
      <c r="F807" s="2" t="s">
        <v>3149</v>
      </c>
      <c r="G807" s="2" t="s">
        <v>3125</v>
      </c>
      <c r="H807" s="2" t="s">
        <v>2235</v>
      </c>
    </row>
    <row r="808" customFormat="false" ht="23.85" hidden="false" customHeight="false" outlineLevel="0" collapsed="false">
      <c r="A808" s="2" t="s">
        <v>1545</v>
      </c>
      <c r="B808" s="2" t="s">
        <v>1544</v>
      </c>
      <c r="C808" s="2" t="s">
        <v>2232</v>
      </c>
      <c r="D808" s="2" t="s">
        <v>107</v>
      </c>
      <c r="E808" s="2" t="s">
        <v>106</v>
      </c>
      <c r="F808" s="2" t="s">
        <v>2268</v>
      </c>
      <c r="G808" s="2" t="s">
        <v>3125</v>
      </c>
      <c r="H808" s="2" t="s">
        <v>2235</v>
      </c>
    </row>
    <row r="809" customFormat="false" ht="23.85" hidden="false" customHeight="false" outlineLevel="0" collapsed="false">
      <c r="A809" s="2" t="s">
        <v>1462</v>
      </c>
      <c r="B809" s="2" t="s">
        <v>1461</v>
      </c>
      <c r="C809" s="2" t="s">
        <v>2232</v>
      </c>
      <c r="D809" s="2" t="s">
        <v>107</v>
      </c>
      <c r="E809" s="2" t="s">
        <v>106</v>
      </c>
      <c r="F809" s="2" t="s">
        <v>2581</v>
      </c>
      <c r="G809" s="2" t="s">
        <v>3125</v>
      </c>
      <c r="H809" s="2" t="s">
        <v>2235</v>
      </c>
    </row>
    <row r="810" customFormat="false" ht="23.85" hidden="false" customHeight="false" outlineLevel="0" collapsed="false">
      <c r="A810" s="2" t="s">
        <v>1479</v>
      </c>
      <c r="B810" s="2" t="s">
        <v>1478</v>
      </c>
      <c r="C810" s="2" t="s">
        <v>2232</v>
      </c>
      <c r="D810" s="2" t="s">
        <v>156</v>
      </c>
      <c r="E810" s="2" t="s">
        <v>155</v>
      </c>
      <c r="F810" s="2" t="s">
        <v>2533</v>
      </c>
      <c r="G810" s="2" t="s">
        <v>3136</v>
      </c>
      <c r="H810" s="2" t="s">
        <v>2235</v>
      </c>
    </row>
    <row r="811" customFormat="false" ht="15" hidden="false" customHeight="false" outlineLevel="0" collapsed="false">
      <c r="A811" s="2" t="s">
        <v>1452</v>
      </c>
      <c r="B811" s="2" t="s">
        <v>1451</v>
      </c>
      <c r="C811" s="2" t="s">
        <v>2232</v>
      </c>
      <c r="D811" s="2" t="s">
        <v>107</v>
      </c>
      <c r="E811" s="2" t="s">
        <v>106</v>
      </c>
      <c r="F811" s="2" t="s">
        <v>3109</v>
      </c>
      <c r="G811" s="2" t="s">
        <v>3125</v>
      </c>
      <c r="H811" s="2" t="s">
        <v>2235</v>
      </c>
    </row>
    <row r="812" customFormat="false" ht="23.85" hidden="false" customHeight="false" outlineLevel="0" collapsed="false">
      <c r="A812" s="2" t="s">
        <v>2190</v>
      </c>
      <c r="B812" s="2" t="s">
        <v>2189</v>
      </c>
      <c r="C812" s="2" t="s">
        <v>2232</v>
      </c>
      <c r="D812" s="2" t="s">
        <v>150</v>
      </c>
      <c r="E812" s="2" t="s">
        <v>149</v>
      </c>
      <c r="F812" s="2" t="s">
        <v>2767</v>
      </c>
      <c r="G812" s="2" t="s">
        <v>3129</v>
      </c>
      <c r="H812" s="2" t="s">
        <v>2235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5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3" min="3" style="0" width="24"/>
    <col collapsed="false" customWidth="true" hidden="false" outlineLevel="0" max="4" min="4" style="0" width="18"/>
    <col collapsed="false" customWidth="true" hidden="false" outlineLevel="0" max="6" min="5" style="0" width="8"/>
    <col collapsed="false" customWidth="true" hidden="false" outlineLevel="0" max="7" min="7" style="0" width="26"/>
    <col collapsed="false" customWidth="true" hidden="false" outlineLevel="0" max="8" min="8" style="0" width="20"/>
    <col collapsed="false" customWidth="true" hidden="false" outlineLevel="0" max="9" min="9" style="0" width="16"/>
    <col collapsed="false" customWidth="true" hidden="false" outlineLevel="0" max="10" min="10" style="0" width="90"/>
  </cols>
  <sheetData>
    <row r="1" customFormat="false" ht="46.25" hidden="false" customHeight="false" outlineLevel="0" collapsed="false">
      <c r="A1" s="3" t="s">
        <v>195</v>
      </c>
      <c r="B1" s="3" t="s">
        <v>31</v>
      </c>
      <c r="C1" s="3" t="s">
        <v>33</v>
      </c>
      <c r="D1" s="3" t="s">
        <v>35</v>
      </c>
      <c r="E1" s="3" t="s">
        <v>37</v>
      </c>
      <c r="F1" s="3" t="s">
        <v>3150</v>
      </c>
      <c r="G1" s="3" t="s">
        <v>41</v>
      </c>
      <c r="H1" s="3" t="s">
        <v>3151</v>
      </c>
      <c r="I1" s="3" t="s">
        <v>3152</v>
      </c>
      <c r="J1" s="3" t="s">
        <v>57</v>
      </c>
    </row>
    <row r="2" customFormat="false" ht="46.25" hidden="false" customHeight="false" outlineLevel="0" collapsed="false">
      <c r="A2" s="4" t="s">
        <v>869</v>
      </c>
      <c r="B2" s="4" t="s">
        <v>870</v>
      </c>
      <c r="C2" s="4" t="s">
        <v>862</v>
      </c>
      <c r="D2" s="4" t="s">
        <v>86</v>
      </c>
      <c r="E2" s="4" t="n">
        <v>1903</v>
      </c>
      <c r="F2" s="4"/>
      <c r="G2" s="4" t="s">
        <v>871</v>
      </c>
      <c r="H2" s="4" t="s">
        <v>213</v>
      </c>
      <c r="I2" s="4" t="n">
        <v>2649</v>
      </c>
      <c r="J2" s="4" t="s">
        <v>873</v>
      </c>
    </row>
    <row r="3" customFormat="false" ht="35.05" hidden="false" customHeight="false" outlineLevel="0" collapsed="false">
      <c r="A3" s="4" t="s">
        <v>881</v>
      </c>
      <c r="B3" s="4" t="s">
        <v>870</v>
      </c>
      <c r="C3" s="4" t="s">
        <v>862</v>
      </c>
      <c r="D3" s="4" t="s">
        <v>107</v>
      </c>
      <c r="E3" s="4" t="n">
        <v>1904</v>
      </c>
      <c r="F3" s="4"/>
      <c r="G3" s="4" t="s">
        <v>882</v>
      </c>
      <c r="H3" s="4" t="s">
        <v>213</v>
      </c>
      <c r="I3" s="4" t="n">
        <v>530</v>
      </c>
      <c r="J3" s="4" t="s">
        <v>884</v>
      </c>
    </row>
    <row r="4" customFormat="false" ht="35.05" hidden="false" customHeight="false" outlineLevel="0" collapsed="false">
      <c r="A4" s="4" t="s">
        <v>887</v>
      </c>
      <c r="B4" s="4" t="s">
        <v>163</v>
      </c>
      <c r="C4" s="4" t="s">
        <v>862</v>
      </c>
      <c r="D4" s="4" t="s">
        <v>75</v>
      </c>
      <c r="E4" s="4" t="n">
        <v>1904</v>
      </c>
      <c r="F4" s="4"/>
      <c r="G4" s="4" t="s">
        <v>888</v>
      </c>
      <c r="H4" s="4" t="s">
        <v>889</v>
      </c>
      <c r="I4" s="4" t="n">
        <v>3786</v>
      </c>
      <c r="J4" s="4" t="s">
        <v>891</v>
      </c>
    </row>
    <row r="5" customFormat="false" ht="35.05" hidden="false" customHeight="false" outlineLevel="0" collapsed="false">
      <c r="A5" s="4" t="s">
        <v>1279</v>
      </c>
      <c r="B5" s="4" t="s">
        <v>870</v>
      </c>
      <c r="C5" s="4" t="s">
        <v>1280</v>
      </c>
      <c r="D5" s="4" t="s">
        <v>107</v>
      </c>
      <c r="E5" s="4" t="n">
        <v>1904</v>
      </c>
      <c r="F5" s="4"/>
      <c r="G5" s="4" t="s">
        <v>1281</v>
      </c>
      <c r="H5" s="4" t="s">
        <v>213</v>
      </c>
      <c r="I5" s="4" t="n">
        <v>825</v>
      </c>
      <c r="J5" s="4" t="s">
        <v>1283</v>
      </c>
    </row>
    <row r="6" customFormat="false" ht="35.05" hidden="false" customHeight="false" outlineLevel="0" collapsed="false">
      <c r="A6" s="4" t="s">
        <v>193</v>
      </c>
      <c r="B6" s="4" t="s">
        <v>163</v>
      </c>
      <c r="C6" s="4" t="s">
        <v>62</v>
      </c>
      <c r="D6" s="4" t="s">
        <v>75</v>
      </c>
      <c r="E6" s="4" t="n">
        <v>1911</v>
      </c>
      <c r="F6" s="4"/>
      <c r="G6" s="4" t="s">
        <v>194</v>
      </c>
      <c r="H6" s="4" t="s">
        <v>196</v>
      </c>
      <c r="I6" s="4" t="n">
        <v>4085</v>
      </c>
      <c r="J6" s="4" t="s">
        <v>198</v>
      </c>
    </row>
    <row r="7" customFormat="false" ht="23.85" hidden="false" customHeight="false" outlineLevel="0" collapsed="false">
      <c r="A7" s="4" t="s">
        <v>894</v>
      </c>
      <c r="B7" s="4" t="s">
        <v>870</v>
      </c>
      <c r="C7" s="4" t="s">
        <v>862</v>
      </c>
      <c r="D7" s="4" t="s">
        <v>75</v>
      </c>
      <c r="E7" s="4" t="n">
        <v>1912</v>
      </c>
      <c r="F7" s="4"/>
      <c r="G7" s="4" t="s">
        <v>895</v>
      </c>
      <c r="H7" s="4" t="s">
        <v>213</v>
      </c>
      <c r="I7" s="4" t="n">
        <v>6668</v>
      </c>
      <c r="J7" s="4" t="s">
        <v>897</v>
      </c>
    </row>
    <row r="8" customFormat="false" ht="35.05" hidden="false" customHeight="false" outlineLevel="0" collapsed="false">
      <c r="A8" s="4" t="s">
        <v>1286</v>
      </c>
      <c r="B8" s="4" t="s">
        <v>870</v>
      </c>
      <c r="C8" s="4" t="s">
        <v>1280</v>
      </c>
      <c r="D8" s="4" t="s">
        <v>107</v>
      </c>
      <c r="E8" s="4" t="n">
        <v>1912</v>
      </c>
      <c r="F8" s="4"/>
      <c r="G8" s="4" t="s">
        <v>1287</v>
      </c>
      <c r="H8" s="4" t="s">
        <v>213</v>
      </c>
      <c r="I8" s="4" t="n">
        <v>685</v>
      </c>
      <c r="J8" s="4" t="s">
        <v>1289</v>
      </c>
    </row>
    <row r="9" customFormat="false" ht="57.45" hidden="false" customHeight="false" outlineLevel="0" collapsed="false">
      <c r="A9" s="4" t="s">
        <v>1292</v>
      </c>
      <c r="B9" s="4" t="s">
        <v>163</v>
      </c>
      <c r="C9" s="4" t="s">
        <v>1280</v>
      </c>
      <c r="D9" s="4" t="s">
        <v>107</v>
      </c>
      <c r="E9" s="4" t="n">
        <v>1913</v>
      </c>
      <c r="F9" s="4"/>
      <c r="G9" s="4" t="s">
        <v>1293</v>
      </c>
      <c r="H9" s="4" t="s">
        <v>79</v>
      </c>
      <c r="I9" s="4" t="n">
        <v>220</v>
      </c>
      <c r="J9" s="4" t="s">
        <v>1295</v>
      </c>
    </row>
    <row r="10" customFormat="false" ht="46.25" hidden="false" customHeight="false" outlineLevel="0" collapsed="false">
      <c r="A10" s="4" t="s">
        <v>899</v>
      </c>
      <c r="B10" s="4" t="s">
        <v>352</v>
      </c>
      <c r="C10" s="4" t="s">
        <v>862</v>
      </c>
      <c r="D10" s="4" t="s">
        <v>86</v>
      </c>
      <c r="E10" s="4" t="n">
        <v>1916</v>
      </c>
      <c r="F10" s="4"/>
      <c r="G10" s="4" t="s">
        <v>406</v>
      </c>
      <c r="H10" s="4" t="s">
        <v>900</v>
      </c>
      <c r="I10" s="4" t="n">
        <v>2710</v>
      </c>
      <c r="J10" s="4" t="s">
        <v>902</v>
      </c>
    </row>
    <row r="11" customFormat="false" ht="35.05" hidden="false" customHeight="false" outlineLevel="0" collapsed="false">
      <c r="A11" s="4" t="s">
        <v>211</v>
      </c>
      <c r="B11" s="4" t="s">
        <v>163</v>
      </c>
      <c r="C11" s="4" t="s">
        <v>62</v>
      </c>
      <c r="D11" s="4" t="s">
        <v>107</v>
      </c>
      <c r="E11" s="4" t="n">
        <v>1917</v>
      </c>
      <c r="F11" s="4"/>
      <c r="G11" s="4" t="s">
        <v>212</v>
      </c>
      <c r="H11" s="4" t="s">
        <v>213</v>
      </c>
      <c r="I11" s="4" t="n">
        <v>378</v>
      </c>
      <c r="J11" s="4" t="s">
        <v>216</v>
      </c>
    </row>
    <row r="12" customFormat="false" ht="46.25" hidden="false" customHeight="false" outlineLevel="0" collapsed="false">
      <c r="A12" s="4" t="s">
        <v>1298</v>
      </c>
      <c r="B12" s="4" t="s">
        <v>870</v>
      </c>
      <c r="C12" s="4" t="s">
        <v>1280</v>
      </c>
      <c r="D12" s="4" t="s">
        <v>107</v>
      </c>
      <c r="E12" s="4" t="n">
        <v>1917</v>
      </c>
      <c r="F12" s="4"/>
      <c r="G12" s="4" t="s">
        <v>1299</v>
      </c>
      <c r="H12" s="4" t="s">
        <v>213</v>
      </c>
      <c r="I12" s="4" t="n">
        <v>378</v>
      </c>
      <c r="J12" s="4" t="s">
        <v>1301</v>
      </c>
    </row>
    <row r="13" customFormat="false" ht="57.45" hidden="false" customHeight="false" outlineLevel="0" collapsed="false">
      <c r="A13" s="4" t="s">
        <v>1304</v>
      </c>
      <c r="B13" s="4" t="s">
        <v>870</v>
      </c>
      <c r="C13" s="4" t="s">
        <v>1280</v>
      </c>
      <c r="D13" s="4" t="s">
        <v>107</v>
      </c>
      <c r="E13" s="4" t="n">
        <v>1921</v>
      </c>
      <c r="F13" s="4"/>
      <c r="G13" s="4" t="s">
        <v>1305</v>
      </c>
      <c r="H13" s="4" t="s">
        <v>213</v>
      </c>
      <c r="I13" s="4" t="n">
        <v>479</v>
      </c>
      <c r="J13" s="4" t="s">
        <v>1307</v>
      </c>
    </row>
    <row r="14" customFormat="false" ht="46.25" hidden="false" customHeight="false" outlineLevel="0" collapsed="false">
      <c r="A14" s="4" t="s">
        <v>219</v>
      </c>
      <c r="B14" s="4" t="s">
        <v>163</v>
      </c>
      <c r="C14" s="4" t="s">
        <v>62</v>
      </c>
      <c r="D14" s="4" t="s">
        <v>150</v>
      </c>
      <c r="E14" s="4" t="n">
        <v>1922</v>
      </c>
      <c r="F14" s="4"/>
      <c r="G14" s="4" t="s">
        <v>220</v>
      </c>
      <c r="H14" s="4" t="s">
        <v>196</v>
      </c>
      <c r="I14" s="4" t="n">
        <v>3772</v>
      </c>
      <c r="J14" s="4" t="s">
        <v>222</v>
      </c>
    </row>
    <row r="15" customFormat="false" ht="46.25" hidden="false" customHeight="false" outlineLevel="0" collapsed="false">
      <c r="A15" s="4" t="s">
        <v>916</v>
      </c>
      <c r="B15" s="4" t="s">
        <v>163</v>
      </c>
      <c r="C15" s="4" t="s">
        <v>862</v>
      </c>
      <c r="D15" s="4" t="s">
        <v>119</v>
      </c>
      <c r="E15" s="4" t="n">
        <v>1923</v>
      </c>
      <c r="F15" s="4"/>
      <c r="G15" s="4" t="s">
        <v>917</v>
      </c>
      <c r="H15" s="4" t="s">
        <v>196</v>
      </c>
      <c r="I15" s="4" t="n">
        <v>1522</v>
      </c>
      <c r="J15" s="4" t="s">
        <v>919</v>
      </c>
    </row>
    <row r="16" customFormat="false" ht="23.85" hidden="false" customHeight="false" outlineLevel="0" collapsed="false">
      <c r="A16" s="4" t="s">
        <v>1120</v>
      </c>
      <c r="B16" s="4" t="s">
        <v>163</v>
      </c>
      <c r="C16" s="4" t="s">
        <v>1099</v>
      </c>
      <c r="D16" s="4" t="s">
        <v>150</v>
      </c>
      <c r="E16" s="4" t="n">
        <v>1926</v>
      </c>
      <c r="F16" s="4"/>
      <c r="G16" s="4" t="s">
        <v>1121</v>
      </c>
      <c r="H16" s="4" t="s">
        <v>196</v>
      </c>
      <c r="I16" s="4" t="n">
        <v>3744</v>
      </c>
      <c r="J16" s="4" t="s">
        <v>1123</v>
      </c>
    </row>
    <row r="17" customFormat="false" ht="35.05" hidden="false" customHeight="false" outlineLevel="0" collapsed="false">
      <c r="A17" s="4" t="s">
        <v>1310</v>
      </c>
      <c r="B17" s="4" t="s">
        <v>870</v>
      </c>
      <c r="C17" s="4" t="s">
        <v>1280</v>
      </c>
      <c r="D17" s="4" t="s">
        <v>107</v>
      </c>
      <c r="E17" s="4" t="n">
        <v>1929</v>
      </c>
      <c r="F17" s="4"/>
      <c r="G17" s="4" t="s">
        <v>1311</v>
      </c>
      <c r="H17" s="4" t="s">
        <v>213</v>
      </c>
      <c r="I17" s="4" t="n">
        <v>428</v>
      </c>
      <c r="J17" s="4" t="s">
        <v>1313</v>
      </c>
    </row>
    <row r="18" customFormat="false" ht="35.05" hidden="false" customHeight="false" outlineLevel="0" collapsed="false">
      <c r="A18" s="4" t="s">
        <v>961</v>
      </c>
      <c r="B18" s="4" t="s">
        <v>163</v>
      </c>
      <c r="C18" s="4" t="s">
        <v>862</v>
      </c>
      <c r="D18" s="4" t="s">
        <v>75</v>
      </c>
      <c r="E18" s="4" t="n">
        <v>1933</v>
      </c>
      <c r="F18" s="4"/>
      <c r="G18" s="4" t="s">
        <v>962</v>
      </c>
      <c r="H18" s="4" t="s">
        <v>196</v>
      </c>
      <c r="I18" s="4" t="n">
        <v>3859</v>
      </c>
      <c r="J18" s="4" t="s">
        <v>964</v>
      </c>
    </row>
    <row r="19" customFormat="false" ht="57.45" hidden="false" customHeight="false" outlineLevel="0" collapsed="false">
      <c r="A19" s="4" t="s">
        <v>1148</v>
      </c>
      <c r="B19" s="4" t="s">
        <v>163</v>
      </c>
      <c r="C19" s="4" t="s">
        <v>1099</v>
      </c>
      <c r="D19" s="4" t="s">
        <v>107</v>
      </c>
      <c r="E19" s="4" t="n">
        <v>1939</v>
      </c>
      <c r="F19" s="4"/>
      <c r="G19" s="4" t="s">
        <v>1149</v>
      </c>
      <c r="H19" s="4" t="s">
        <v>196</v>
      </c>
      <c r="I19" s="4" t="n">
        <v>11167</v>
      </c>
      <c r="J19" s="4" t="s">
        <v>1151</v>
      </c>
    </row>
    <row r="20" customFormat="false" ht="57.45" hidden="false" customHeight="false" outlineLevel="0" collapsed="false">
      <c r="A20" s="4" t="s">
        <v>967</v>
      </c>
      <c r="B20" s="4" t="s">
        <v>352</v>
      </c>
      <c r="C20" s="4" t="s">
        <v>862</v>
      </c>
      <c r="D20" s="4" t="s">
        <v>114</v>
      </c>
      <c r="E20" s="4" t="n">
        <v>1940</v>
      </c>
      <c r="F20" s="4"/>
      <c r="G20" s="4" t="s">
        <v>968</v>
      </c>
      <c r="H20" s="4" t="s">
        <v>213</v>
      </c>
      <c r="I20" s="4" t="n">
        <v>147</v>
      </c>
      <c r="J20" s="4" t="s">
        <v>970</v>
      </c>
    </row>
    <row r="21" customFormat="false" ht="46.25" hidden="false" customHeight="false" outlineLevel="0" collapsed="false">
      <c r="A21" s="4" t="s">
        <v>1321</v>
      </c>
      <c r="B21" s="4" t="s">
        <v>201</v>
      </c>
      <c r="C21" s="4" t="s">
        <v>1280</v>
      </c>
      <c r="D21" s="4" t="s">
        <v>107</v>
      </c>
      <c r="E21" s="4" t="n">
        <v>1949</v>
      </c>
      <c r="F21" s="4"/>
      <c r="G21" s="4" t="s">
        <v>1322</v>
      </c>
      <c r="H21" s="4" t="s">
        <v>79</v>
      </c>
      <c r="I21" s="4" t="n">
        <v>805</v>
      </c>
      <c r="J21" s="4" t="s">
        <v>1324</v>
      </c>
    </row>
    <row r="22" customFormat="false" ht="57.45" hidden="false" customHeight="false" outlineLevel="0" collapsed="false">
      <c r="A22" s="4" t="s">
        <v>1172</v>
      </c>
      <c r="B22" s="4" t="s">
        <v>163</v>
      </c>
      <c r="C22" s="4" t="s">
        <v>1099</v>
      </c>
      <c r="D22" s="4" t="s">
        <v>156</v>
      </c>
      <c r="E22" s="4"/>
      <c r="F22" s="4"/>
      <c r="G22" s="4" t="s">
        <v>1173</v>
      </c>
      <c r="H22" s="4" t="s">
        <v>196</v>
      </c>
      <c r="I22" s="4" t="n">
        <v>1139</v>
      </c>
      <c r="J22" s="4" t="s">
        <v>1175</v>
      </c>
    </row>
    <row r="23" customFormat="false" ht="57.45" hidden="false" customHeight="false" outlineLevel="0" collapsed="false">
      <c r="A23" s="4" t="s">
        <v>398</v>
      </c>
      <c r="B23" s="4" t="s">
        <v>311</v>
      </c>
      <c r="C23" s="4" t="s">
        <v>304</v>
      </c>
      <c r="D23" s="4" t="s">
        <v>75</v>
      </c>
      <c r="E23" s="4" t="n">
        <v>1956</v>
      </c>
      <c r="F23" s="4"/>
      <c r="G23" s="4" t="s">
        <v>399</v>
      </c>
      <c r="H23" s="4" t="s">
        <v>213</v>
      </c>
      <c r="I23" s="4" t="n">
        <v>8339</v>
      </c>
      <c r="J23" s="4" t="s">
        <v>401</v>
      </c>
    </row>
    <row r="24" customFormat="false" ht="68.65" hidden="false" customHeight="false" outlineLevel="0" collapsed="false">
      <c r="A24" s="4" t="s">
        <v>1005</v>
      </c>
      <c r="B24" s="4" t="s">
        <v>352</v>
      </c>
      <c r="C24" s="4" t="s">
        <v>862</v>
      </c>
      <c r="D24" s="4" t="s">
        <v>75</v>
      </c>
      <c r="E24" s="4" t="n">
        <v>1956</v>
      </c>
      <c r="F24" s="4"/>
      <c r="G24" s="4" t="s">
        <v>399</v>
      </c>
      <c r="H24" s="4" t="s">
        <v>213</v>
      </c>
      <c r="I24" s="4" t="n">
        <v>3007</v>
      </c>
      <c r="J24" s="4" t="s">
        <v>1007</v>
      </c>
    </row>
    <row r="25" customFormat="false" ht="57.45" hidden="false" customHeight="false" outlineLevel="0" collapsed="false">
      <c r="A25" s="4" t="s">
        <v>1178</v>
      </c>
      <c r="B25" s="4" t="s">
        <v>163</v>
      </c>
      <c r="C25" s="4" t="s">
        <v>1099</v>
      </c>
      <c r="D25" s="4" t="s">
        <v>129</v>
      </c>
      <c r="E25" s="4" t="n">
        <v>1957</v>
      </c>
      <c r="F25" s="4"/>
      <c r="G25" s="4" t="s">
        <v>1179</v>
      </c>
      <c r="H25" s="4" t="s">
        <v>196</v>
      </c>
      <c r="I25" s="4" t="n">
        <v>919</v>
      </c>
      <c r="J25" s="4" t="s">
        <v>1181</v>
      </c>
    </row>
    <row r="26" customFormat="false" ht="35.05" hidden="false" customHeight="false" outlineLevel="0" collapsed="false">
      <c r="A26" s="4" t="s">
        <v>1331</v>
      </c>
      <c r="B26" s="4" t="s">
        <v>870</v>
      </c>
      <c r="C26" s="4" t="s">
        <v>1280</v>
      </c>
      <c r="D26" s="4" t="s">
        <v>107</v>
      </c>
      <c r="E26" s="4" t="n">
        <v>1957</v>
      </c>
      <c r="F26" s="4"/>
      <c r="G26" s="4" t="s">
        <v>1332</v>
      </c>
      <c r="H26" s="4" t="s">
        <v>213</v>
      </c>
      <c r="I26" s="4" t="n">
        <v>2203</v>
      </c>
      <c r="J26" s="4" t="s">
        <v>1334</v>
      </c>
    </row>
    <row r="27" customFormat="false" ht="46.25" hidden="false" customHeight="false" outlineLevel="0" collapsed="false">
      <c r="A27" s="4" t="s">
        <v>1347</v>
      </c>
      <c r="B27" s="4" t="s">
        <v>870</v>
      </c>
      <c r="C27" s="4" t="s">
        <v>1280</v>
      </c>
      <c r="D27" s="4" t="s">
        <v>107</v>
      </c>
      <c r="E27" s="4" t="n">
        <v>1958</v>
      </c>
      <c r="F27" s="4"/>
      <c r="G27" s="4" t="s">
        <v>1348</v>
      </c>
      <c r="H27" s="4" t="s">
        <v>213</v>
      </c>
      <c r="I27" s="4" t="n">
        <v>660</v>
      </c>
      <c r="J27" s="4" t="s">
        <v>1350</v>
      </c>
    </row>
    <row r="28" customFormat="false" ht="35.05" hidden="false" customHeight="false" outlineLevel="0" collapsed="false">
      <c r="A28" s="4" t="s">
        <v>1341</v>
      </c>
      <c r="B28" s="4" t="s">
        <v>870</v>
      </c>
      <c r="C28" s="4" t="s">
        <v>1280</v>
      </c>
      <c r="D28" s="4" t="s">
        <v>114</v>
      </c>
      <c r="E28" s="4" t="n">
        <v>1958</v>
      </c>
      <c r="F28" s="4"/>
      <c r="G28" s="4" t="s">
        <v>1342</v>
      </c>
      <c r="H28" s="4" t="s">
        <v>213</v>
      </c>
      <c r="I28" s="4" t="n">
        <v>675</v>
      </c>
      <c r="J28" s="4" t="s">
        <v>1344</v>
      </c>
    </row>
    <row r="29" customFormat="false" ht="46.25" hidden="false" customHeight="false" outlineLevel="0" collapsed="false">
      <c r="A29" s="4" t="s">
        <v>1015</v>
      </c>
      <c r="B29" s="4" t="s">
        <v>352</v>
      </c>
      <c r="C29" s="4" t="s">
        <v>862</v>
      </c>
      <c r="D29" s="4" t="s">
        <v>114</v>
      </c>
      <c r="E29" s="4" t="n">
        <v>1959</v>
      </c>
      <c r="F29" s="4"/>
      <c r="G29" s="4" t="s">
        <v>1016</v>
      </c>
      <c r="H29" s="4" t="s">
        <v>213</v>
      </c>
      <c r="I29" s="4" t="n">
        <v>2313</v>
      </c>
      <c r="J29" s="4" t="s">
        <v>1018</v>
      </c>
    </row>
    <row r="30" customFormat="false" ht="46.25" hidden="false" customHeight="false" outlineLevel="0" collapsed="false">
      <c r="A30" s="4" t="s">
        <v>404</v>
      </c>
      <c r="B30" s="4" t="s">
        <v>311</v>
      </c>
      <c r="C30" s="4" t="s">
        <v>304</v>
      </c>
      <c r="D30" s="4" t="s">
        <v>86</v>
      </c>
      <c r="E30" s="4" t="n">
        <v>1960</v>
      </c>
      <c r="F30" s="4"/>
      <c r="G30" s="4" t="s">
        <v>406</v>
      </c>
      <c r="H30" s="4" t="s">
        <v>407</v>
      </c>
      <c r="I30" s="4" t="n">
        <v>2786</v>
      </c>
      <c r="J30" s="4" t="s">
        <v>409</v>
      </c>
    </row>
    <row r="31" customFormat="false" ht="46.25" hidden="false" customHeight="false" outlineLevel="0" collapsed="false">
      <c r="A31" s="4" t="s">
        <v>1205</v>
      </c>
      <c r="B31" s="4" t="s">
        <v>163</v>
      </c>
      <c r="C31" s="4" t="s">
        <v>1099</v>
      </c>
      <c r="D31" s="4" t="s">
        <v>156</v>
      </c>
      <c r="E31" s="4" t="n">
        <v>1972</v>
      </c>
      <c r="F31" s="4"/>
      <c r="G31" s="4" t="s">
        <v>1206</v>
      </c>
      <c r="H31" s="4" t="s">
        <v>196</v>
      </c>
      <c r="I31" s="4" t="n">
        <v>5908</v>
      </c>
      <c r="J31" s="4" t="s">
        <v>1208</v>
      </c>
    </row>
    <row r="32" customFormat="false" ht="46.25" hidden="false" customHeight="false" outlineLevel="0" collapsed="false">
      <c r="A32" s="4" t="s">
        <v>1356</v>
      </c>
      <c r="B32" s="4" t="s">
        <v>870</v>
      </c>
      <c r="C32" s="4" t="s">
        <v>1280</v>
      </c>
      <c r="D32" s="4" t="s">
        <v>107</v>
      </c>
      <c r="E32" s="4" t="n">
        <v>1976</v>
      </c>
      <c r="F32" s="4"/>
      <c r="G32" s="4" t="s">
        <v>1357</v>
      </c>
      <c r="H32" s="4" t="s">
        <v>213</v>
      </c>
      <c r="I32" s="4" t="n">
        <v>380</v>
      </c>
      <c r="J32" s="4" t="s">
        <v>1359</v>
      </c>
    </row>
    <row r="33" customFormat="false" ht="46.25" hidden="false" customHeight="false" outlineLevel="0" collapsed="false">
      <c r="A33" s="4" t="s">
        <v>1217</v>
      </c>
      <c r="B33" s="4" t="s">
        <v>163</v>
      </c>
      <c r="C33" s="4" t="s">
        <v>1099</v>
      </c>
      <c r="D33" s="4" t="s">
        <v>129</v>
      </c>
      <c r="E33" s="4" t="n">
        <v>1977</v>
      </c>
      <c r="F33" s="4"/>
      <c r="G33" s="4" t="s">
        <v>1218</v>
      </c>
      <c r="H33" s="4" t="s">
        <v>196</v>
      </c>
      <c r="I33" s="4" t="n">
        <v>2058</v>
      </c>
      <c r="J33" s="4" t="s">
        <v>1220</v>
      </c>
    </row>
    <row r="34" customFormat="false" ht="35.05" hidden="false" customHeight="false" outlineLevel="0" collapsed="false">
      <c r="A34" s="4" t="s">
        <v>1047</v>
      </c>
      <c r="B34" s="4" t="s">
        <v>163</v>
      </c>
      <c r="C34" s="4" t="s">
        <v>862</v>
      </c>
      <c r="D34" s="4" t="s">
        <v>114</v>
      </c>
      <c r="E34" s="4" t="n">
        <v>1982</v>
      </c>
      <c r="F34" s="4"/>
      <c r="G34" s="4" t="s">
        <v>1048</v>
      </c>
      <c r="H34" s="4" t="s">
        <v>196</v>
      </c>
      <c r="I34" s="4" t="n">
        <v>6431</v>
      </c>
      <c r="J34" s="4" t="s">
        <v>1050</v>
      </c>
    </row>
    <row r="35" customFormat="false" ht="46.25" hidden="false" customHeight="false" outlineLevel="0" collapsed="false">
      <c r="A35" s="4" t="s">
        <v>1064</v>
      </c>
      <c r="B35" s="4" t="s">
        <v>870</v>
      </c>
      <c r="C35" s="4" t="s">
        <v>862</v>
      </c>
      <c r="D35" s="4" t="s">
        <v>102</v>
      </c>
      <c r="E35" s="4" t="n">
        <v>1987</v>
      </c>
      <c r="F35" s="4"/>
      <c r="G35" s="4" t="s">
        <v>1065</v>
      </c>
      <c r="H35" s="4" t="s">
        <v>213</v>
      </c>
      <c r="I35" s="4" t="n">
        <v>161</v>
      </c>
      <c r="J35" s="4" t="s">
        <v>1067</v>
      </c>
    </row>
    <row r="36" customFormat="false" ht="46.25" hidden="false" customHeight="false" outlineLevel="0" collapsed="false">
      <c r="A36" s="4" t="s">
        <v>1377</v>
      </c>
      <c r="B36" s="4" t="s">
        <v>861</v>
      </c>
      <c r="C36" s="4" t="s">
        <v>1280</v>
      </c>
      <c r="D36" s="4" t="s">
        <v>114</v>
      </c>
      <c r="E36" s="4" t="n">
        <v>1993</v>
      </c>
      <c r="F36" s="4"/>
      <c r="G36" s="4" t="s">
        <v>1378</v>
      </c>
      <c r="H36" s="4" t="s">
        <v>79</v>
      </c>
      <c r="I36" s="4" t="n">
        <v>417</v>
      </c>
      <c r="J36" s="4" t="s">
        <v>1380</v>
      </c>
    </row>
    <row r="37" customFormat="false" ht="46.25" hidden="false" customHeight="false" outlineLevel="0" collapsed="false">
      <c r="A37" s="4" t="s">
        <v>1070</v>
      </c>
      <c r="B37" s="4" t="s">
        <v>201</v>
      </c>
      <c r="C37" s="4" t="s">
        <v>862</v>
      </c>
      <c r="D37" s="4" t="s">
        <v>75</v>
      </c>
      <c r="E37" s="4" t="n">
        <v>1994</v>
      </c>
      <c r="F37" s="4"/>
      <c r="G37" s="4" t="s">
        <v>1071</v>
      </c>
      <c r="H37" s="4" t="s">
        <v>79</v>
      </c>
      <c r="I37" s="4" t="n">
        <v>1617</v>
      </c>
      <c r="J37" s="4" t="s">
        <v>1073</v>
      </c>
    </row>
    <row r="38" customFormat="false" ht="35.05" hidden="false" customHeight="false" outlineLevel="0" collapsed="false">
      <c r="A38" s="4" t="s">
        <v>1388</v>
      </c>
      <c r="B38" s="4" t="s">
        <v>163</v>
      </c>
      <c r="C38" s="4" t="s">
        <v>1280</v>
      </c>
      <c r="D38" s="4" t="s">
        <v>114</v>
      </c>
      <c r="E38" s="4" t="n">
        <v>1994</v>
      </c>
      <c r="F38" s="4"/>
      <c r="G38" s="4" t="s">
        <v>1389</v>
      </c>
      <c r="H38" s="4" t="s">
        <v>213</v>
      </c>
      <c r="I38" s="4" t="n">
        <v>299</v>
      </c>
      <c r="J38" s="4" t="s">
        <v>1391</v>
      </c>
    </row>
    <row r="39" customFormat="false" ht="68.65" hidden="false" customHeight="false" outlineLevel="0" collapsed="false">
      <c r="A39" s="4" t="s">
        <v>577</v>
      </c>
      <c r="B39" s="4" t="s">
        <v>352</v>
      </c>
      <c r="C39" s="4" t="s">
        <v>507</v>
      </c>
      <c r="D39" s="4" t="s">
        <v>107</v>
      </c>
      <c r="E39" s="4" t="n">
        <v>1995</v>
      </c>
      <c r="F39" s="4"/>
      <c r="G39" s="4" t="s">
        <v>578</v>
      </c>
      <c r="H39" s="4" t="s">
        <v>213</v>
      </c>
      <c r="I39" s="4" t="n">
        <v>6386</v>
      </c>
      <c r="J39" s="4" t="s">
        <v>580</v>
      </c>
    </row>
    <row r="40" customFormat="false" ht="46.25" hidden="false" customHeight="false" outlineLevel="0" collapsed="false">
      <c r="A40" s="4" t="s">
        <v>1240</v>
      </c>
      <c r="B40" s="4" t="s">
        <v>163</v>
      </c>
      <c r="C40" s="4" t="s">
        <v>1099</v>
      </c>
      <c r="D40" s="4" t="s">
        <v>124</v>
      </c>
      <c r="E40" s="4"/>
      <c r="F40" s="4"/>
      <c r="G40" s="4" t="s">
        <v>1241</v>
      </c>
      <c r="H40" s="4" t="s">
        <v>196</v>
      </c>
      <c r="I40" s="4" t="n">
        <v>3512</v>
      </c>
      <c r="J40" s="4" t="s">
        <v>1243</v>
      </c>
    </row>
    <row r="41" customFormat="false" ht="46.25" hidden="false" customHeight="false" outlineLevel="0" collapsed="false">
      <c r="A41" s="4" t="s">
        <v>1399</v>
      </c>
      <c r="B41" s="4" t="s">
        <v>861</v>
      </c>
      <c r="C41" s="4" t="s">
        <v>1280</v>
      </c>
      <c r="D41" s="4" t="s">
        <v>150</v>
      </c>
      <c r="E41" s="4" t="n">
        <v>2000</v>
      </c>
      <c r="F41" s="4"/>
      <c r="G41" s="4" t="s">
        <v>1400</v>
      </c>
      <c r="H41" s="4" t="s">
        <v>79</v>
      </c>
      <c r="I41" s="4" t="n">
        <v>729</v>
      </c>
      <c r="J41" s="4" t="s">
        <v>1402</v>
      </c>
    </row>
    <row r="42" customFormat="false" ht="35.05" hidden="false" customHeight="false" outlineLevel="0" collapsed="false">
      <c r="A42" s="4" t="s">
        <v>422</v>
      </c>
      <c r="B42" s="4" t="s">
        <v>311</v>
      </c>
      <c r="C42" s="4" t="s">
        <v>304</v>
      </c>
      <c r="D42" s="4" t="s">
        <v>75</v>
      </c>
      <c r="E42" s="4" t="n">
        <v>2003</v>
      </c>
      <c r="F42" s="4"/>
      <c r="G42" s="4" t="s">
        <v>423</v>
      </c>
      <c r="H42" s="4" t="s">
        <v>213</v>
      </c>
      <c r="I42" s="4" t="n">
        <v>6949</v>
      </c>
      <c r="J42" s="4" t="s">
        <v>425</v>
      </c>
    </row>
    <row r="43" customFormat="false" ht="46.25" hidden="false" customHeight="false" outlineLevel="0" collapsed="false">
      <c r="A43" s="4" t="s">
        <v>1080</v>
      </c>
      <c r="B43" s="4" t="s">
        <v>352</v>
      </c>
      <c r="C43" s="4" t="s">
        <v>862</v>
      </c>
      <c r="D43" s="4" t="s">
        <v>75</v>
      </c>
      <c r="E43" s="4" t="n">
        <v>2005</v>
      </c>
      <c r="F43" s="4"/>
      <c r="G43" s="4" t="s">
        <v>423</v>
      </c>
      <c r="H43" s="4" t="s">
        <v>213</v>
      </c>
      <c r="I43" s="4" t="n">
        <v>6447</v>
      </c>
      <c r="J43" s="4" t="s">
        <v>1082</v>
      </c>
    </row>
    <row r="44" customFormat="false" ht="23.85" hidden="false" customHeight="false" outlineLevel="0" collapsed="false">
      <c r="A44" s="4" t="s">
        <v>1408</v>
      </c>
      <c r="B44" s="4" t="s">
        <v>870</v>
      </c>
      <c r="C44" s="4" t="s">
        <v>1280</v>
      </c>
      <c r="D44" s="4" t="s">
        <v>156</v>
      </c>
      <c r="E44" s="4" t="n">
        <v>2005</v>
      </c>
      <c r="F44" s="4"/>
      <c r="G44" s="4" t="s">
        <v>1409</v>
      </c>
      <c r="H44" s="4" t="s">
        <v>213</v>
      </c>
      <c r="I44" s="4" t="n">
        <v>6047</v>
      </c>
      <c r="J44" s="4" t="s">
        <v>1411</v>
      </c>
    </row>
    <row r="45" customFormat="false" ht="35.05" hidden="false" customHeight="false" outlineLevel="0" collapsed="false">
      <c r="A45" s="4" t="s">
        <v>1424</v>
      </c>
      <c r="B45" s="4" t="s">
        <v>870</v>
      </c>
      <c r="C45" s="4" t="s">
        <v>1280</v>
      </c>
      <c r="D45" s="4" t="s">
        <v>97</v>
      </c>
      <c r="E45" s="4" t="n">
        <v>2009</v>
      </c>
      <c r="F45" s="4"/>
      <c r="G45" s="4" t="s">
        <v>1425</v>
      </c>
      <c r="H45" s="4" t="s">
        <v>213</v>
      </c>
      <c r="I45" s="4" t="n">
        <v>1839</v>
      </c>
      <c r="J45" s="4" t="s">
        <v>1427</v>
      </c>
    </row>
    <row r="46" customFormat="false" ht="46.25" hidden="false" customHeight="false" outlineLevel="0" collapsed="false">
      <c r="A46" s="4" t="s">
        <v>1430</v>
      </c>
      <c r="B46" s="4" t="s">
        <v>201</v>
      </c>
      <c r="C46" s="4" t="s">
        <v>1280</v>
      </c>
      <c r="D46" s="4" t="s">
        <v>150</v>
      </c>
      <c r="E46" s="4" t="n">
        <v>2010</v>
      </c>
      <c r="F46" s="4"/>
      <c r="G46" s="4" t="s">
        <v>1431</v>
      </c>
      <c r="H46" s="4" t="s">
        <v>79</v>
      </c>
      <c r="I46" s="4" t="n">
        <v>1223</v>
      </c>
      <c r="J46" s="4" t="s">
        <v>1433</v>
      </c>
    </row>
    <row r="47" customFormat="false" ht="35.05" hidden="false" customHeight="false" outlineLevel="0" collapsed="false">
      <c r="A47" s="4" t="s">
        <v>1440</v>
      </c>
      <c r="B47" s="4" t="s">
        <v>870</v>
      </c>
      <c r="C47" s="4" t="s">
        <v>1280</v>
      </c>
      <c r="D47" s="4" t="s">
        <v>156</v>
      </c>
      <c r="E47" s="4" t="n">
        <v>2011</v>
      </c>
      <c r="F47" s="4"/>
      <c r="G47" s="4" t="s">
        <v>1441</v>
      </c>
      <c r="H47" s="4" t="s">
        <v>213</v>
      </c>
      <c r="I47" s="4" t="n">
        <v>677</v>
      </c>
      <c r="J47" s="4" t="s">
        <v>1443</v>
      </c>
    </row>
    <row r="48" customFormat="false" ht="35.05" hidden="false" customHeight="false" outlineLevel="0" collapsed="false">
      <c r="A48" s="4" t="s">
        <v>1446</v>
      </c>
      <c r="B48" s="4" t="s">
        <v>163</v>
      </c>
      <c r="C48" s="4" t="s">
        <v>1280</v>
      </c>
      <c r="D48" s="4" t="s">
        <v>150</v>
      </c>
      <c r="E48" s="4" t="n">
        <v>2012</v>
      </c>
      <c r="F48" s="4"/>
      <c r="G48" s="4" t="s">
        <v>1447</v>
      </c>
      <c r="H48" s="4" t="s">
        <v>213</v>
      </c>
      <c r="I48" s="4" t="n">
        <v>941</v>
      </c>
      <c r="J48" s="4" t="s">
        <v>1449</v>
      </c>
    </row>
    <row r="49" customFormat="false" ht="35.05" hidden="false" customHeight="false" outlineLevel="0" collapsed="false">
      <c r="A49" s="4" t="s">
        <v>743</v>
      </c>
      <c r="B49" s="4" t="s">
        <v>682</v>
      </c>
      <c r="C49" s="4" t="s">
        <v>611</v>
      </c>
      <c r="D49" s="4" t="s">
        <v>107</v>
      </c>
      <c r="E49" s="4" t="n">
        <v>2014</v>
      </c>
      <c r="F49" s="4"/>
      <c r="G49" s="4" t="s">
        <v>744</v>
      </c>
      <c r="H49" s="4" t="s">
        <v>213</v>
      </c>
      <c r="I49" s="4" t="n">
        <v>482</v>
      </c>
      <c r="J49" s="4" t="s">
        <v>746</v>
      </c>
    </row>
    <row r="50" customFormat="false" ht="23.85" hidden="false" customHeight="false" outlineLevel="0" collapsed="false">
      <c r="A50" s="4" t="s">
        <v>1452</v>
      </c>
      <c r="B50" s="4" t="s">
        <v>201</v>
      </c>
      <c r="C50" s="4" t="s">
        <v>1280</v>
      </c>
      <c r="D50" s="4" t="s">
        <v>107</v>
      </c>
      <c r="E50" s="4" t="n">
        <v>2015</v>
      </c>
      <c r="F50" s="4"/>
      <c r="G50" s="4" t="s">
        <v>1453</v>
      </c>
      <c r="H50" s="4" t="s">
        <v>79</v>
      </c>
      <c r="I50" s="4" t="n">
        <v>485</v>
      </c>
      <c r="J50" s="4" t="s">
        <v>1455</v>
      </c>
    </row>
    <row r="51" customFormat="false" ht="46.25" hidden="false" customHeight="false" outlineLevel="0" collapsed="false">
      <c r="A51" s="4" t="s">
        <v>1457</v>
      </c>
      <c r="B51" s="4" t="s">
        <v>201</v>
      </c>
      <c r="C51" s="4" t="s">
        <v>1280</v>
      </c>
      <c r="D51" s="4" t="s">
        <v>107</v>
      </c>
      <c r="E51" s="4" t="n">
        <v>2018</v>
      </c>
      <c r="F51" s="4"/>
      <c r="G51" s="4" t="s">
        <v>1458</v>
      </c>
      <c r="H51" s="4" t="s">
        <v>79</v>
      </c>
      <c r="I51" s="4" t="n">
        <v>2754</v>
      </c>
      <c r="J51" s="4" t="s">
        <v>1460</v>
      </c>
    </row>
    <row r="52" customFormat="false" ht="46.25" hidden="false" customHeight="false" outlineLevel="0" collapsed="false">
      <c r="A52" s="4" t="s">
        <v>1462</v>
      </c>
      <c r="B52" s="4" t="s">
        <v>201</v>
      </c>
      <c r="C52" s="4" t="s">
        <v>1280</v>
      </c>
      <c r="D52" s="4" t="s">
        <v>107</v>
      </c>
      <c r="E52" s="4" t="n">
        <v>2018</v>
      </c>
      <c r="F52" s="4"/>
      <c r="G52" s="4" t="s">
        <v>1463</v>
      </c>
      <c r="H52" s="4" t="s">
        <v>79</v>
      </c>
      <c r="I52" s="4" t="n">
        <v>485</v>
      </c>
      <c r="J52" s="4" t="s">
        <v>1465</v>
      </c>
    </row>
    <row r="53" customFormat="false" ht="35.05" hidden="false" customHeight="false" outlineLevel="0" collapsed="false">
      <c r="A53" s="4" t="s">
        <v>596</v>
      </c>
      <c r="B53" s="4" t="s">
        <v>352</v>
      </c>
      <c r="C53" s="4" t="s">
        <v>507</v>
      </c>
      <c r="D53" s="4" t="s">
        <v>107</v>
      </c>
      <c r="E53" s="4" t="n">
        <v>2019</v>
      </c>
      <c r="F53" s="4"/>
      <c r="G53" s="4" t="s">
        <v>597</v>
      </c>
      <c r="H53" s="4" t="s">
        <v>213</v>
      </c>
      <c r="I53" s="4" t="n">
        <v>401</v>
      </c>
      <c r="J53" s="4" t="s">
        <v>599</v>
      </c>
    </row>
    <row r="54" customFormat="false" ht="46.25" hidden="false" customHeight="false" outlineLevel="0" collapsed="false">
      <c r="A54" s="4" t="s">
        <v>1267</v>
      </c>
      <c r="B54" s="4" t="s">
        <v>163</v>
      </c>
      <c r="C54" s="4" t="s">
        <v>1099</v>
      </c>
      <c r="D54" s="4" t="s">
        <v>156</v>
      </c>
      <c r="E54" s="4" t="n">
        <v>2020</v>
      </c>
      <c r="F54" s="4"/>
      <c r="G54" s="4" t="s">
        <v>1268</v>
      </c>
      <c r="H54" s="4" t="s">
        <v>196</v>
      </c>
      <c r="I54" s="4" t="n">
        <v>3315</v>
      </c>
      <c r="J54" s="4" t="s">
        <v>1270</v>
      </c>
    </row>
    <row r="55" customFormat="false" ht="46.25" hidden="false" customHeight="false" outlineLevel="0" collapsed="false">
      <c r="A55" s="4" t="s">
        <v>1467</v>
      </c>
      <c r="B55" s="4" t="s">
        <v>870</v>
      </c>
      <c r="C55" s="4" t="s">
        <v>1280</v>
      </c>
      <c r="D55" s="4" t="s">
        <v>107</v>
      </c>
      <c r="E55" s="4" t="n">
        <v>2021</v>
      </c>
      <c r="F55" s="4"/>
      <c r="G55" s="4" t="s">
        <v>1468</v>
      </c>
      <c r="H55" s="4" t="s">
        <v>213</v>
      </c>
      <c r="I55" s="4" t="n">
        <v>370</v>
      </c>
      <c r="J55" s="4" t="s">
        <v>1470</v>
      </c>
    </row>
    <row r="56" customFormat="false" ht="46.25" hidden="false" customHeight="false" outlineLevel="0" collapsed="false">
      <c r="A56" s="4" t="s">
        <v>1473</v>
      </c>
      <c r="B56" s="4" t="s">
        <v>870</v>
      </c>
      <c r="C56" s="4" t="s">
        <v>1280</v>
      </c>
      <c r="D56" s="4" t="s">
        <v>107</v>
      </c>
      <c r="E56" s="4" t="n">
        <v>2022</v>
      </c>
      <c r="F56" s="4"/>
      <c r="G56" s="4" t="s">
        <v>1474</v>
      </c>
      <c r="H56" s="4" t="s">
        <v>196</v>
      </c>
      <c r="I56" s="4" t="n">
        <v>482</v>
      </c>
      <c r="J56" s="4" t="s">
        <v>1476</v>
      </c>
    </row>
    <row r="57" customFormat="false" ht="46.25" hidden="false" customHeight="false" outlineLevel="0" collapsed="false">
      <c r="A57" s="4" t="s">
        <v>1479</v>
      </c>
      <c r="B57" s="4" t="s">
        <v>201</v>
      </c>
      <c r="C57" s="4" t="s">
        <v>1280</v>
      </c>
      <c r="D57" s="4" t="s">
        <v>156</v>
      </c>
      <c r="E57" s="4" t="n">
        <v>2023</v>
      </c>
      <c r="F57" s="4"/>
      <c r="G57" s="4" t="s">
        <v>1480</v>
      </c>
      <c r="H57" s="4" t="s">
        <v>79</v>
      </c>
      <c r="I57" s="4" t="n">
        <v>367</v>
      </c>
      <c r="J57" s="4" t="s">
        <v>1482</v>
      </c>
    </row>
    <row r="58" customFormat="false" ht="35.05" hidden="false" customHeight="false" outlineLevel="0" collapsed="false">
      <c r="A58" s="4" t="s">
        <v>1273</v>
      </c>
      <c r="B58" s="4" t="s">
        <v>163</v>
      </c>
      <c r="C58" s="4" t="s">
        <v>1099</v>
      </c>
      <c r="D58" s="4" t="s">
        <v>150</v>
      </c>
      <c r="E58" s="4"/>
      <c r="F58" s="4"/>
      <c r="G58" s="4" t="s">
        <v>1274</v>
      </c>
      <c r="H58" s="4" t="s">
        <v>196</v>
      </c>
      <c r="I58" s="4" t="n">
        <v>1987</v>
      </c>
      <c r="J58" s="4" t="s">
        <v>1276</v>
      </c>
    </row>
    <row r="59" customFormat="false" ht="46.25" hidden="false" customHeight="false" outlineLevel="0" collapsed="false">
      <c r="A59" s="4" t="s">
        <v>1484</v>
      </c>
      <c r="B59" s="4" t="s">
        <v>870</v>
      </c>
      <c r="C59" s="4" t="s">
        <v>1280</v>
      </c>
      <c r="D59" s="4" t="s">
        <v>150</v>
      </c>
      <c r="E59" s="4" t="n">
        <v>2024</v>
      </c>
      <c r="F59" s="4"/>
      <c r="G59" s="4" t="s">
        <v>1485</v>
      </c>
      <c r="H59" s="4" t="s">
        <v>79</v>
      </c>
      <c r="I59" s="4" t="n">
        <v>1906</v>
      </c>
      <c r="J59" s="4" t="s">
        <v>1487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6"/>
    <col collapsed="false" customWidth="true" hidden="false" outlineLevel="0" max="4" min="4" style="0" width="34"/>
    <col collapsed="false" customWidth="true" hidden="false" outlineLevel="0" max="5" min="5" style="0" width="14"/>
    <col collapsed="false" customWidth="true" hidden="false" outlineLevel="0" max="6" min="6" style="0" width="20"/>
    <col collapsed="false" customWidth="true" hidden="false" outlineLevel="0" max="7" min="7" style="0" width="70"/>
  </cols>
  <sheetData>
    <row r="1" customFormat="false" ht="15" hidden="false" customHeight="false" outlineLevel="0" collapsed="false">
      <c r="A1" s="3" t="s">
        <v>3153</v>
      </c>
      <c r="B1" s="3" t="s">
        <v>31</v>
      </c>
      <c r="C1" s="3" t="s">
        <v>3154</v>
      </c>
      <c r="D1" s="3" t="s">
        <v>3155</v>
      </c>
      <c r="E1" s="3" t="s">
        <v>2196</v>
      </c>
      <c r="F1" s="3" t="s">
        <v>2199</v>
      </c>
      <c r="G1" s="3" t="s">
        <v>57</v>
      </c>
    </row>
    <row r="2" customFormat="false" ht="15" hidden="false" customHeight="false" outlineLevel="0" collapsed="false">
      <c r="A2" s="2" t="s">
        <v>345</v>
      </c>
      <c r="B2" s="2" t="s">
        <v>302</v>
      </c>
      <c r="C2" s="2" t="n">
        <v>1</v>
      </c>
      <c r="D2" s="2" t="s">
        <v>107</v>
      </c>
      <c r="E2" s="2" t="s">
        <v>2201</v>
      </c>
      <c r="F2" s="2" t="s">
        <v>2202</v>
      </c>
      <c r="G2" s="2" t="s">
        <v>2231</v>
      </c>
    </row>
    <row r="3" customFormat="false" ht="15" hidden="false" customHeight="false" outlineLevel="0" collapsed="false">
      <c r="A3" s="2" t="s">
        <v>345</v>
      </c>
      <c r="B3" s="2" t="s">
        <v>302</v>
      </c>
      <c r="C3" s="2" t="n">
        <v>2</v>
      </c>
      <c r="D3" s="2" t="s">
        <v>881</v>
      </c>
      <c r="E3" s="2" t="s">
        <v>2201</v>
      </c>
      <c r="F3" s="2" t="s">
        <v>2202</v>
      </c>
      <c r="G3" s="2" t="s">
        <v>2230</v>
      </c>
    </row>
    <row r="4" customFormat="false" ht="15" hidden="false" customHeight="false" outlineLevel="0" collapsed="false">
      <c r="A4" s="2" t="s">
        <v>378</v>
      </c>
      <c r="B4" s="2" t="s">
        <v>302</v>
      </c>
      <c r="C4" s="2" t="n">
        <v>1</v>
      </c>
      <c r="D4" s="2" t="s">
        <v>200</v>
      </c>
      <c r="E4" s="2" t="s">
        <v>2201</v>
      </c>
      <c r="F4" s="2" t="s">
        <v>2236</v>
      </c>
      <c r="G4" s="2" t="s">
        <v>2237</v>
      </c>
    </row>
    <row r="5" customFormat="false" ht="15" hidden="false" customHeight="false" outlineLevel="0" collapsed="false">
      <c r="A5" s="2" t="s">
        <v>378</v>
      </c>
      <c r="B5" s="2" t="s">
        <v>302</v>
      </c>
      <c r="C5" s="2" t="n">
        <v>2</v>
      </c>
      <c r="D5" s="2" t="s">
        <v>211</v>
      </c>
      <c r="E5" s="2" t="s">
        <v>2238</v>
      </c>
      <c r="F5" s="2" t="s">
        <v>2239</v>
      </c>
      <c r="G5" s="2" t="s">
        <v>2240</v>
      </c>
    </row>
    <row r="6" customFormat="false" ht="15" hidden="false" customHeight="false" outlineLevel="0" collapsed="false">
      <c r="A6" s="2" t="s">
        <v>368</v>
      </c>
      <c r="B6" s="2" t="s">
        <v>302</v>
      </c>
      <c r="C6" s="2" t="n">
        <v>1</v>
      </c>
      <c r="D6" s="2" t="s">
        <v>187</v>
      </c>
      <c r="E6" s="2" t="s">
        <v>2238</v>
      </c>
      <c r="F6" s="2" t="s">
        <v>2246</v>
      </c>
      <c r="G6" s="2" t="s">
        <v>2247</v>
      </c>
    </row>
    <row r="7" customFormat="false" ht="15" hidden="false" customHeight="false" outlineLevel="0" collapsed="false">
      <c r="A7" s="2" t="s">
        <v>368</v>
      </c>
      <c r="B7" s="2" t="s">
        <v>302</v>
      </c>
      <c r="C7" s="2" t="n">
        <v>2</v>
      </c>
      <c r="D7" s="2" t="s">
        <v>114</v>
      </c>
      <c r="E7" s="2" t="s">
        <v>2201</v>
      </c>
      <c r="F7" s="2" t="s">
        <v>2251</v>
      </c>
      <c r="G7" s="2" t="s">
        <v>2252</v>
      </c>
    </row>
    <row r="8" customFormat="false" ht="15" hidden="false" customHeight="false" outlineLevel="0" collapsed="false">
      <c r="A8" s="2" t="s">
        <v>382</v>
      </c>
      <c r="B8" s="2" t="s">
        <v>302</v>
      </c>
      <c r="C8" s="2" t="n">
        <v>1</v>
      </c>
      <c r="D8" s="2" t="s">
        <v>114</v>
      </c>
      <c r="E8" s="2" t="s">
        <v>2201</v>
      </c>
      <c r="F8" s="2" t="s">
        <v>2253</v>
      </c>
      <c r="G8" s="2" t="s">
        <v>2254</v>
      </c>
    </row>
    <row r="9" customFormat="false" ht="15" hidden="false" customHeight="false" outlineLevel="0" collapsed="false">
      <c r="A9" s="2" t="s">
        <v>382</v>
      </c>
      <c r="B9" s="2" t="s">
        <v>302</v>
      </c>
      <c r="C9" s="2" t="n">
        <v>2</v>
      </c>
      <c r="D9" s="2" t="s">
        <v>949</v>
      </c>
      <c r="E9" s="2" t="s">
        <v>2201</v>
      </c>
      <c r="F9" s="2" t="s">
        <v>2780</v>
      </c>
      <c r="G9" s="2" t="s">
        <v>2781</v>
      </c>
    </row>
    <row r="10" customFormat="false" ht="15" hidden="false" customHeight="false" outlineLevel="0" collapsed="false">
      <c r="A10" s="2" t="s">
        <v>358</v>
      </c>
      <c r="B10" s="2" t="s">
        <v>302</v>
      </c>
      <c r="C10" s="2" t="n">
        <v>1</v>
      </c>
      <c r="D10" s="2" t="s">
        <v>351</v>
      </c>
      <c r="E10" s="2" t="s">
        <v>2201</v>
      </c>
      <c r="F10" s="2" t="s">
        <v>2212</v>
      </c>
      <c r="G10" s="2" t="s">
        <v>2288</v>
      </c>
    </row>
    <row r="11" customFormat="false" ht="15" hidden="false" customHeight="false" outlineLevel="0" collapsed="false">
      <c r="A11" s="2" t="s">
        <v>358</v>
      </c>
      <c r="B11" s="2" t="s">
        <v>302</v>
      </c>
      <c r="C11" s="2" t="n">
        <v>2</v>
      </c>
      <c r="D11" s="2" t="s">
        <v>102</v>
      </c>
      <c r="E11" s="2" t="s">
        <v>2201</v>
      </c>
      <c r="F11" s="2" t="s">
        <v>2212</v>
      </c>
      <c r="G11" s="2" t="s">
        <v>2287</v>
      </c>
    </row>
    <row r="12" customFormat="false" ht="23.85" hidden="false" customHeight="false" outlineLevel="0" collapsed="false">
      <c r="A12" s="2" t="s">
        <v>392</v>
      </c>
      <c r="B12" s="2" t="s">
        <v>393</v>
      </c>
      <c r="C12" s="2" t="n">
        <v>1</v>
      </c>
      <c r="D12" s="2" t="s">
        <v>267</v>
      </c>
      <c r="E12" s="2" t="s">
        <v>2238</v>
      </c>
      <c r="F12" s="2" t="s">
        <v>2323</v>
      </c>
      <c r="G12" s="2" t="s">
        <v>2324</v>
      </c>
    </row>
    <row r="13" customFormat="false" ht="23.85" hidden="false" customHeight="false" outlineLevel="0" collapsed="false">
      <c r="A13" s="2" t="s">
        <v>392</v>
      </c>
      <c r="B13" s="2" t="s">
        <v>393</v>
      </c>
      <c r="C13" s="2" t="n">
        <v>2</v>
      </c>
      <c r="D13" s="2" t="s">
        <v>537</v>
      </c>
      <c r="E13" s="2" t="s">
        <v>2238</v>
      </c>
      <c r="F13" s="2" t="s">
        <v>2325</v>
      </c>
      <c r="G13" s="2" t="s">
        <v>2326</v>
      </c>
    </row>
    <row r="14" customFormat="false" ht="15" hidden="false" customHeight="false" outlineLevel="0" collapsed="false">
      <c r="A14" s="2" t="s">
        <v>1631</v>
      </c>
      <c r="B14" s="2" t="s">
        <v>393</v>
      </c>
      <c r="C14" s="2" t="n">
        <v>1</v>
      </c>
      <c r="D14" s="2" t="s">
        <v>1661</v>
      </c>
      <c r="E14" s="2" t="s">
        <v>2238</v>
      </c>
      <c r="F14" s="2" t="s">
        <v>2329</v>
      </c>
      <c r="G14" s="2" t="s">
        <v>2330</v>
      </c>
    </row>
    <row r="15" customFormat="false" ht="15" hidden="false" customHeight="false" outlineLevel="0" collapsed="false">
      <c r="A15" s="2" t="s">
        <v>1631</v>
      </c>
      <c r="B15" s="2" t="s">
        <v>393</v>
      </c>
      <c r="C15" s="2" t="n">
        <v>2</v>
      </c>
      <c r="D15" s="2" t="s">
        <v>1740</v>
      </c>
      <c r="E15" s="2" t="s">
        <v>2238</v>
      </c>
      <c r="F15" s="2" t="s">
        <v>2987</v>
      </c>
      <c r="G15" s="2" t="s">
        <v>2990</v>
      </c>
    </row>
    <row r="16" customFormat="false" ht="15" hidden="false" customHeight="false" outlineLevel="0" collapsed="false">
      <c r="A16" s="2" t="s">
        <v>1631</v>
      </c>
      <c r="B16" s="2" t="s">
        <v>393</v>
      </c>
      <c r="C16" s="2" t="n">
        <v>3</v>
      </c>
      <c r="D16" s="2" t="s">
        <v>1938</v>
      </c>
      <c r="E16" s="2" t="s">
        <v>2238</v>
      </c>
      <c r="F16" s="2" t="s">
        <v>2416</v>
      </c>
      <c r="G16" s="2" t="s">
        <v>2461</v>
      </c>
    </row>
    <row r="17" customFormat="false" ht="15" hidden="false" customHeight="false" outlineLevel="0" collapsed="false">
      <c r="A17" s="2" t="s">
        <v>1631</v>
      </c>
      <c r="B17" s="2" t="s">
        <v>393</v>
      </c>
      <c r="C17" s="2" t="n">
        <v>4</v>
      </c>
      <c r="D17" s="2" t="s">
        <v>1876</v>
      </c>
      <c r="E17" s="2" t="s">
        <v>2238</v>
      </c>
      <c r="F17" s="2" t="s">
        <v>2416</v>
      </c>
      <c r="G17" s="2" t="s">
        <v>2463</v>
      </c>
    </row>
    <row r="18" customFormat="false" ht="15" hidden="false" customHeight="false" outlineLevel="0" collapsed="false">
      <c r="A18" s="2" t="s">
        <v>1631</v>
      </c>
      <c r="B18" s="2" t="s">
        <v>393</v>
      </c>
      <c r="C18" s="2" t="n">
        <v>5</v>
      </c>
      <c r="D18" s="2" t="s">
        <v>2117</v>
      </c>
      <c r="E18" s="2" t="s">
        <v>2238</v>
      </c>
      <c r="F18" s="2" t="s">
        <v>2414</v>
      </c>
      <c r="G18" s="2" t="s">
        <v>2462</v>
      </c>
    </row>
    <row r="19" customFormat="false" ht="15" hidden="false" customHeight="false" outlineLevel="0" collapsed="false">
      <c r="A19" s="2" t="s">
        <v>443</v>
      </c>
      <c r="B19" s="2" t="s">
        <v>302</v>
      </c>
      <c r="C19" s="2" t="n">
        <v>1</v>
      </c>
      <c r="D19" s="2" t="s">
        <v>1489</v>
      </c>
      <c r="E19" s="2" t="s">
        <v>2320</v>
      </c>
      <c r="F19" s="2" t="s">
        <v>2361</v>
      </c>
      <c r="G19" s="2" t="s">
        <v>2362</v>
      </c>
    </row>
    <row r="20" customFormat="false" ht="15" hidden="false" customHeight="false" outlineLevel="0" collapsed="false">
      <c r="A20" s="2" t="s">
        <v>443</v>
      </c>
      <c r="B20" s="2" t="s">
        <v>302</v>
      </c>
      <c r="C20" s="2" t="n">
        <v>2</v>
      </c>
      <c r="D20" s="2" t="s">
        <v>449</v>
      </c>
      <c r="E20" s="2" t="s">
        <v>2211</v>
      </c>
      <c r="F20" s="2" t="s">
        <v>2359</v>
      </c>
      <c r="G20" s="2" t="s">
        <v>2360</v>
      </c>
    </row>
    <row r="21" customFormat="false" ht="15" hidden="false" customHeight="false" outlineLevel="0" collapsed="false">
      <c r="A21" s="2" t="s">
        <v>1811</v>
      </c>
      <c r="B21" s="2" t="s">
        <v>393</v>
      </c>
      <c r="C21" s="2" t="n">
        <v>1</v>
      </c>
      <c r="D21" s="2" t="s">
        <v>1631</v>
      </c>
      <c r="E21" s="2" t="s">
        <v>2320</v>
      </c>
      <c r="F21" s="2" t="s">
        <v>2466</v>
      </c>
      <c r="G21" s="2" t="s">
        <v>2467</v>
      </c>
    </row>
    <row r="22" customFormat="false" ht="15" hidden="false" customHeight="false" outlineLevel="0" collapsed="false">
      <c r="A22" s="2" t="s">
        <v>1811</v>
      </c>
      <c r="B22" s="2" t="s">
        <v>393</v>
      </c>
      <c r="C22" s="2" t="n">
        <v>2</v>
      </c>
      <c r="D22" s="2" t="s">
        <v>2117</v>
      </c>
      <c r="E22" s="2" t="s">
        <v>2238</v>
      </c>
      <c r="F22" s="2" t="s">
        <v>2464</v>
      </c>
      <c r="G22" s="2" t="s">
        <v>2465</v>
      </c>
    </row>
    <row r="23" customFormat="false" ht="15" hidden="false" customHeight="false" outlineLevel="0" collapsed="false">
      <c r="A23" s="2" t="s">
        <v>1867</v>
      </c>
      <c r="B23" s="2" t="s">
        <v>393</v>
      </c>
      <c r="C23" s="2" t="n">
        <v>1</v>
      </c>
      <c r="D23" s="2" t="s">
        <v>537</v>
      </c>
      <c r="E23" s="2" t="s">
        <v>2238</v>
      </c>
      <c r="F23" s="2" t="s">
        <v>2416</v>
      </c>
      <c r="G23" s="2" t="s">
        <v>2472</v>
      </c>
    </row>
    <row r="24" customFormat="false" ht="15" hidden="false" customHeight="false" outlineLevel="0" collapsed="false">
      <c r="A24" s="2" t="s">
        <v>1867</v>
      </c>
      <c r="B24" s="2" t="s">
        <v>393</v>
      </c>
      <c r="C24" s="2" t="n">
        <v>2</v>
      </c>
      <c r="D24" s="2" t="s">
        <v>1893</v>
      </c>
      <c r="E24" s="2" t="s">
        <v>2238</v>
      </c>
      <c r="F24" s="2" t="s">
        <v>2416</v>
      </c>
      <c r="G24" s="2" t="s">
        <v>2468</v>
      </c>
    </row>
    <row r="25" customFormat="false" ht="15" hidden="false" customHeight="false" outlineLevel="0" collapsed="false">
      <c r="A25" s="2" t="s">
        <v>1985</v>
      </c>
      <c r="B25" s="2" t="s">
        <v>393</v>
      </c>
      <c r="C25" s="2" t="n">
        <v>1</v>
      </c>
      <c r="D25" s="2" t="s">
        <v>1805</v>
      </c>
      <c r="E25" s="2" t="s">
        <v>2238</v>
      </c>
      <c r="F25" s="2" t="s">
        <v>2432</v>
      </c>
      <c r="G25" s="2" t="s">
        <v>2473</v>
      </c>
    </row>
    <row r="26" customFormat="false" ht="15" hidden="false" customHeight="false" outlineLevel="0" collapsed="false">
      <c r="A26" s="2" t="s">
        <v>1985</v>
      </c>
      <c r="B26" s="2" t="s">
        <v>393</v>
      </c>
      <c r="C26" s="2" t="n">
        <v>2</v>
      </c>
      <c r="D26" s="2" t="s">
        <v>2128</v>
      </c>
      <c r="E26" s="2" t="s">
        <v>2238</v>
      </c>
      <c r="F26" s="2" t="s">
        <v>2414</v>
      </c>
      <c r="G26" s="2" t="s">
        <v>3043</v>
      </c>
    </row>
    <row r="27" customFormat="false" ht="15" hidden="false" customHeight="false" outlineLevel="0" collapsed="false">
      <c r="A27" s="2" t="s">
        <v>2028</v>
      </c>
      <c r="B27" s="2" t="s">
        <v>393</v>
      </c>
      <c r="C27" s="2" t="n">
        <v>1</v>
      </c>
      <c r="D27" s="2" t="s">
        <v>2032</v>
      </c>
      <c r="E27" s="2" t="s">
        <v>2238</v>
      </c>
      <c r="F27" s="2" t="s">
        <v>2432</v>
      </c>
      <c r="G27" s="2" t="s">
        <v>2474</v>
      </c>
    </row>
    <row r="28" customFormat="false" ht="15" hidden="false" customHeight="false" outlineLevel="0" collapsed="false">
      <c r="A28" s="2" t="s">
        <v>2028</v>
      </c>
      <c r="B28" s="2" t="s">
        <v>393</v>
      </c>
      <c r="C28" s="2" t="n">
        <v>2</v>
      </c>
      <c r="D28" s="2" t="s">
        <v>2100</v>
      </c>
      <c r="E28" s="2" t="s">
        <v>2238</v>
      </c>
      <c r="F28" s="2" t="s">
        <v>2414</v>
      </c>
      <c r="G28" s="2" t="s">
        <v>3020</v>
      </c>
    </row>
    <row r="29" customFormat="false" ht="15" hidden="false" customHeight="false" outlineLevel="0" collapsed="false">
      <c r="A29" s="2" t="s">
        <v>2028</v>
      </c>
      <c r="B29" s="2" t="s">
        <v>393</v>
      </c>
      <c r="C29" s="2" t="n">
        <v>3</v>
      </c>
      <c r="D29" s="2" t="s">
        <v>2157</v>
      </c>
      <c r="E29" s="2" t="s">
        <v>2238</v>
      </c>
      <c r="F29" s="2" t="s">
        <v>2357</v>
      </c>
      <c r="G29" s="2" t="s">
        <v>3024</v>
      </c>
    </row>
    <row r="30" customFormat="false" ht="15" hidden="false" customHeight="false" outlineLevel="0" collapsed="false">
      <c r="A30" s="2" t="s">
        <v>1947</v>
      </c>
      <c r="B30" s="2" t="s">
        <v>393</v>
      </c>
      <c r="C30" s="2" t="n">
        <v>1</v>
      </c>
      <c r="D30" s="2" t="s">
        <v>2047</v>
      </c>
      <c r="E30" s="2" t="s">
        <v>2238</v>
      </c>
      <c r="F30" s="2" t="s">
        <v>2418</v>
      </c>
      <c r="G30" s="2" t="s">
        <v>2476</v>
      </c>
    </row>
    <row r="31" customFormat="false" ht="15" hidden="false" customHeight="false" outlineLevel="0" collapsed="false">
      <c r="A31" s="2" t="s">
        <v>1947</v>
      </c>
      <c r="B31" s="2" t="s">
        <v>393</v>
      </c>
      <c r="C31" s="2" t="n">
        <v>2</v>
      </c>
      <c r="D31" s="2" t="s">
        <v>2037</v>
      </c>
      <c r="E31" s="2" t="s">
        <v>2238</v>
      </c>
      <c r="F31" s="2" t="s">
        <v>2432</v>
      </c>
      <c r="G31" s="2" t="s">
        <v>2554</v>
      </c>
    </row>
    <row r="32" customFormat="false" ht="23.85" hidden="false" customHeight="false" outlineLevel="0" collapsed="false">
      <c r="A32" s="2" t="s">
        <v>1862</v>
      </c>
      <c r="B32" s="2" t="s">
        <v>393</v>
      </c>
      <c r="C32" s="2" t="n">
        <v>1</v>
      </c>
      <c r="D32" s="2" t="s">
        <v>1824</v>
      </c>
      <c r="E32" s="2" t="s">
        <v>2238</v>
      </c>
      <c r="F32" s="2" t="s">
        <v>2422</v>
      </c>
      <c r="G32" s="2" t="s">
        <v>2478</v>
      </c>
    </row>
    <row r="33" customFormat="false" ht="15" hidden="false" customHeight="false" outlineLevel="0" collapsed="false">
      <c r="A33" s="2" t="s">
        <v>1862</v>
      </c>
      <c r="B33" s="2" t="s">
        <v>393</v>
      </c>
      <c r="C33" s="2" t="n">
        <v>2</v>
      </c>
      <c r="D33" s="2" t="s">
        <v>1911</v>
      </c>
      <c r="E33" s="2" t="s">
        <v>2238</v>
      </c>
      <c r="F33" s="2" t="s">
        <v>2418</v>
      </c>
      <c r="G33" s="2" t="s">
        <v>2477</v>
      </c>
    </row>
    <row r="34" customFormat="false" ht="23.85" hidden="false" customHeight="false" outlineLevel="0" collapsed="false">
      <c r="A34" s="2" t="s">
        <v>652</v>
      </c>
      <c r="B34" s="2" t="s">
        <v>647</v>
      </c>
      <c r="C34" s="2" t="n">
        <v>1</v>
      </c>
      <c r="D34" s="2" t="s">
        <v>700</v>
      </c>
      <c r="E34" s="2" t="s">
        <v>2238</v>
      </c>
      <c r="F34" s="2" t="s">
        <v>2571</v>
      </c>
      <c r="G34" s="2" t="s">
        <v>2572</v>
      </c>
    </row>
    <row r="35" customFormat="false" ht="23.85" hidden="false" customHeight="false" outlineLevel="0" collapsed="false">
      <c r="A35" s="2" t="s">
        <v>652</v>
      </c>
      <c r="B35" s="2" t="s">
        <v>647</v>
      </c>
      <c r="C35" s="2" t="n">
        <v>2</v>
      </c>
      <c r="D35" s="2" t="s">
        <v>748</v>
      </c>
      <c r="E35" s="2" t="s">
        <v>2238</v>
      </c>
      <c r="F35" s="2" t="s">
        <v>2593</v>
      </c>
      <c r="G35" s="2" t="s">
        <v>2594</v>
      </c>
    </row>
    <row r="36" customFormat="false" ht="23.85" hidden="false" customHeight="false" outlineLevel="0" collapsed="false">
      <c r="A36" s="2" t="s">
        <v>652</v>
      </c>
      <c r="B36" s="2" t="s">
        <v>647</v>
      </c>
      <c r="C36" s="2" t="n">
        <v>3</v>
      </c>
      <c r="D36" s="2" t="s">
        <v>777</v>
      </c>
      <c r="E36" s="2" t="s">
        <v>2238</v>
      </c>
      <c r="F36" s="2" t="s">
        <v>2595</v>
      </c>
      <c r="G36" s="2" t="s">
        <v>2596</v>
      </c>
    </row>
    <row r="37" customFormat="false" ht="15" hidden="false" customHeight="false" outlineLevel="0" collapsed="false">
      <c r="A37" s="2" t="s">
        <v>1496</v>
      </c>
      <c r="B37" s="2" t="s">
        <v>647</v>
      </c>
      <c r="C37" s="2" t="n">
        <v>1</v>
      </c>
      <c r="D37" s="2" t="s">
        <v>694</v>
      </c>
      <c r="E37" s="2" t="s">
        <v>2238</v>
      </c>
      <c r="F37" s="2" t="s">
        <v>2564</v>
      </c>
      <c r="G37" s="2" t="s">
        <v>2919</v>
      </c>
    </row>
    <row r="38" customFormat="false" ht="15" hidden="false" customHeight="false" outlineLevel="0" collapsed="false">
      <c r="A38" s="2" t="s">
        <v>1496</v>
      </c>
      <c r="B38" s="2" t="s">
        <v>647</v>
      </c>
      <c r="C38" s="2" t="n">
        <v>2</v>
      </c>
      <c r="D38" s="2" t="s">
        <v>783</v>
      </c>
      <c r="E38" s="2" t="s">
        <v>2238</v>
      </c>
      <c r="F38" s="2" t="s">
        <v>2606</v>
      </c>
      <c r="G38" s="2" t="s">
        <v>2607</v>
      </c>
    </row>
    <row r="39" customFormat="false" ht="15" hidden="false" customHeight="false" outlineLevel="0" collapsed="false">
      <c r="A39" s="2" t="s">
        <v>1496</v>
      </c>
      <c r="B39" s="2" t="s">
        <v>647</v>
      </c>
      <c r="C39" s="2" t="n">
        <v>3</v>
      </c>
      <c r="D39" s="2" t="s">
        <v>790</v>
      </c>
      <c r="E39" s="2" t="s">
        <v>2238</v>
      </c>
      <c r="F39" s="2" t="s">
        <v>2604</v>
      </c>
      <c r="G39" s="2" t="s">
        <v>2605</v>
      </c>
    </row>
    <row r="40" customFormat="false" ht="23.85" hidden="false" customHeight="false" outlineLevel="0" collapsed="false">
      <c r="A40" s="2" t="s">
        <v>422</v>
      </c>
      <c r="B40" s="2" t="s">
        <v>311</v>
      </c>
      <c r="C40" s="2" t="n">
        <v>1</v>
      </c>
      <c r="D40" s="2" t="s">
        <v>1080</v>
      </c>
      <c r="E40" s="2" t="s">
        <v>2201</v>
      </c>
      <c r="F40" s="2" t="s">
        <v>2335</v>
      </c>
      <c r="G40" s="2" t="s">
        <v>2766</v>
      </c>
    </row>
    <row r="41" customFormat="false" ht="23.85" hidden="false" customHeight="false" outlineLevel="0" collapsed="false">
      <c r="A41" s="2" t="s">
        <v>422</v>
      </c>
      <c r="B41" s="2" t="s">
        <v>311</v>
      </c>
      <c r="C41" s="2" t="n">
        <v>2</v>
      </c>
      <c r="D41" s="2" t="s">
        <v>1085</v>
      </c>
      <c r="E41" s="2" t="s">
        <v>2201</v>
      </c>
      <c r="F41" s="2" t="s">
        <v>2767</v>
      </c>
      <c r="G41" s="2" t="s">
        <v>2768</v>
      </c>
    </row>
    <row r="42" customFormat="false" ht="23.85" hidden="false" customHeight="false" outlineLevel="0" collapsed="false">
      <c r="A42" s="2" t="s">
        <v>1489</v>
      </c>
      <c r="B42" s="2" t="s">
        <v>647</v>
      </c>
      <c r="C42" s="2" t="n">
        <v>1</v>
      </c>
      <c r="D42" s="2" t="s">
        <v>1148</v>
      </c>
      <c r="E42" s="2" t="s">
        <v>2238</v>
      </c>
      <c r="F42" s="2" t="s">
        <v>2939</v>
      </c>
      <c r="G42" s="2" t="s">
        <v>2940</v>
      </c>
    </row>
    <row r="43" customFormat="false" ht="15" hidden="false" customHeight="false" outlineLevel="0" collapsed="false">
      <c r="A43" s="2" t="s">
        <v>1489</v>
      </c>
      <c r="B43" s="2" t="s">
        <v>647</v>
      </c>
      <c r="C43" s="2" t="n">
        <v>2</v>
      </c>
      <c r="D43" s="2" t="s">
        <v>1205</v>
      </c>
      <c r="E43" s="2" t="s">
        <v>2238</v>
      </c>
      <c r="F43" s="2" t="s">
        <v>2941</v>
      </c>
      <c r="G43" s="2" t="s">
        <v>2942</v>
      </c>
    </row>
    <row r="44" customFormat="false" ht="15" hidden="false" customHeight="false" outlineLevel="0" collapsed="false">
      <c r="A44" s="2" t="s">
        <v>1489</v>
      </c>
      <c r="B44" s="2" t="s">
        <v>647</v>
      </c>
      <c r="C44" s="2" t="n">
        <v>3</v>
      </c>
      <c r="D44" s="2" t="s">
        <v>1440</v>
      </c>
      <c r="E44" s="2" t="s">
        <v>2238</v>
      </c>
      <c r="F44" s="2" t="s">
        <v>2932</v>
      </c>
      <c r="G44" s="2" t="s">
        <v>2933</v>
      </c>
    </row>
    <row r="45" customFormat="false" ht="15" hidden="false" customHeight="false" outlineLevel="0" collapsed="false">
      <c r="A45" s="2" t="s">
        <v>1489</v>
      </c>
      <c r="B45" s="2" t="s">
        <v>647</v>
      </c>
      <c r="C45" s="2" t="n">
        <v>4</v>
      </c>
      <c r="D45" s="2" t="s">
        <v>2089</v>
      </c>
      <c r="E45" s="2" t="s">
        <v>2238</v>
      </c>
      <c r="F45" s="2" t="s">
        <v>2414</v>
      </c>
      <c r="G45" s="2" t="s">
        <v>3067</v>
      </c>
    </row>
    <row r="46" customFormat="false" ht="15" hidden="false" customHeight="false" outlineLevel="0" collapsed="false">
      <c r="A46" s="2" t="s">
        <v>1717</v>
      </c>
      <c r="B46" s="2" t="s">
        <v>393</v>
      </c>
      <c r="C46" s="2" t="n">
        <v>1</v>
      </c>
      <c r="D46" s="2" t="s">
        <v>1735</v>
      </c>
      <c r="E46" s="2" t="s">
        <v>2238</v>
      </c>
      <c r="F46" s="2" t="s">
        <v>2268</v>
      </c>
      <c r="G46" s="2" t="s">
        <v>2989</v>
      </c>
    </row>
    <row r="47" customFormat="false" ht="15" hidden="false" customHeight="false" outlineLevel="0" collapsed="false">
      <c r="A47" s="2" t="s">
        <v>1717</v>
      </c>
      <c r="B47" s="2" t="s">
        <v>393</v>
      </c>
      <c r="C47" s="2" t="n">
        <v>2</v>
      </c>
      <c r="D47" s="2" t="s">
        <v>1740</v>
      </c>
      <c r="E47" s="2" t="s">
        <v>2238</v>
      </c>
      <c r="F47" s="2" t="s">
        <v>2987</v>
      </c>
      <c r="G47" s="2" t="s">
        <v>2988</v>
      </c>
    </row>
    <row r="48" customFormat="false" ht="15" hidden="false" customHeight="false" outlineLevel="0" collapsed="false">
      <c r="A48" s="2" t="s">
        <v>1723</v>
      </c>
      <c r="B48" s="2" t="s">
        <v>393</v>
      </c>
      <c r="C48" s="2" t="n">
        <v>1</v>
      </c>
      <c r="D48" s="2" t="s">
        <v>1740</v>
      </c>
      <c r="E48" s="2" t="s">
        <v>2238</v>
      </c>
      <c r="F48" s="2" t="s">
        <v>2992</v>
      </c>
      <c r="G48" s="2" t="s">
        <v>2993</v>
      </c>
    </row>
    <row r="49" customFormat="false" ht="15" hidden="false" customHeight="false" outlineLevel="0" collapsed="false">
      <c r="A49" s="2" t="s">
        <v>1723</v>
      </c>
      <c r="B49" s="2" t="s">
        <v>393</v>
      </c>
      <c r="C49" s="2" t="n">
        <v>2</v>
      </c>
      <c r="D49" s="2" t="s">
        <v>1750</v>
      </c>
      <c r="E49" s="2" t="s">
        <v>2238</v>
      </c>
      <c r="F49" s="2" t="s">
        <v>2994</v>
      </c>
      <c r="G49" s="2" t="s">
        <v>2995</v>
      </c>
    </row>
    <row r="50" customFormat="false" ht="15" hidden="false" customHeight="false" outlineLevel="0" collapsed="false">
      <c r="A50" s="2" t="s">
        <v>2018</v>
      </c>
      <c r="B50" s="2" t="s">
        <v>393</v>
      </c>
      <c r="C50" s="2" t="n">
        <v>1</v>
      </c>
      <c r="D50" s="2" t="s">
        <v>2056</v>
      </c>
      <c r="E50" s="2" t="s">
        <v>2238</v>
      </c>
      <c r="F50" s="2" t="s">
        <v>2973</v>
      </c>
      <c r="G50" s="2" t="s">
        <v>3079</v>
      </c>
    </row>
    <row r="51" customFormat="false" ht="15" hidden="false" customHeight="false" outlineLevel="0" collapsed="false">
      <c r="A51" s="2" t="s">
        <v>2018</v>
      </c>
      <c r="B51" s="2" t="s">
        <v>393</v>
      </c>
      <c r="C51" s="2" t="n">
        <v>2</v>
      </c>
      <c r="D51" s="2" t="s">
        <v>1994</v>
      </c>
      <c r="E51" s="2" t="s">
        <v>2238</v>
      </c>
      <c r="F51" s="2" t="s">
        <v>2567</v>
      </c>
      <c r="G51" s="2" t="s">
        <v>3054</v>
      </c>
    </row>
    <row r="52" customFormat="false" ht="23.85" hidden="false" customHeight="false" outlineLevel="0" collapsed="false">
      <c r="A52" s="2" t="s">
        <v>1142</v>
      </c>
      <c r="B52" s="2" t="s">
        <v>647</v>
      </c>
      <c r="C52" s="2" t="n">
        <v>1</v>
      </c>
      <c r="D52" s="2" t="s">
        <v>1166</v>
      </c>
      <c r="E52" s="2" t="s">
        <v>2238</v>
      </c>
      <c r="F52" s="2" t="s">
        <v>2753</v>
      </c>
      <c r="G52" s="2" t="s">
        <v>3083</v>
      </c>
    </row>
    <row r="53" customFormat="false" ht="23.85" hidden="false" customHeight="false" outlineLevel="0" collapsed="false">
      <c r="A53" s="2" t="s">
        <v>1142</v>
      </c>
      <c r="B53" s="2" t="s">
        <v>647</v>
      </c>
      <c r="C53" s="2" t="n">
        <v>2</v>
      </c>
      <c r="D53" s="2" t="s">
        <v>1136</v>
      </c>
      <c r="E53" s="2" t="s">
        <v>2238</v>
      </c>
      <c r="F53" s="2" t="s">
        <v>3086</v>
      </c>
      <c r="G53" s="2" t="s">
        <v>3092</v>
      </c>
    </row>
    <row r="54" customFormat="false" ht="23.85" hidden="false" customHeight="false" outlineLevel="0" collapsed="false">
      <c r="A54" s="2" t="s">
        <v>1142</v>
      </c>
      <c r="B54" s="2" t="s">
        <v>647</v>
      </c>
      <c r="C54" s="2" t="n">
        <v>3</v>
      </c>
      <c r="D54" s="2" t="s">
        <v>1240</v>
      </c>
      <c r="E54" s="2" t="s">
        <v>2238</v>
      </c>
      <c r="F54" s="2" t="s">
        <v>3086</v>
      </c>
      <c r="G54" s="2" t="s">
        <v>3094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14"/>
    <col collapsed="false" customWidth="true" hidden="false" outlineLevel="0" max="5" min="4" style="0" width="10"/>
    <col collapsed="false" customWidth="true" hidden="false" outlineLevel="0" max="7" min="6" style="0" width="14"/>
    <col collapsed="false" customWidth="true" hidden="false" outlineLevel="0" max="8" min="8" style="0" width="70"/>
  </cols>
  <sheetData>
    <row r="1" customFormat="false" ht="15" hidden="false" customHeight="false" outlineLevel="0" collapsed="false">
      <c r="A1" s="5" t="s">
        <v>35</v>
      </c>
      <c r="B1" s="5" t="s">
        <v>3156</v>
      </c>
      <c r="C1" s="5" t="s">
        <v>3157</v>
      </c>
      <c r="D1" s="5" t="s">
        <v>3158</v>
      </c>
      <c r="E1" s="5" t="s">
        <v>3159</v>
      </c>
      <c r="F1" s="5" t="s">
        <v>3160</v>
      </c>
      <c r="G1" s="5" t="s">
        <v>269</v>
      </c>
      <c r="H1" s="5" t="s">
        <v>3161</v>
      </c>
    </row>
    <row r="2" customFormat="false" ht="15" hidden="false" customHeight="false" outlineLevel="0" collapsed="false">
      <c r="A2" s="2" t="s">
        <v>107</v>
      </c>
      <c r="B2" s="2" t="n">
        <f aca="false">COUNTIFS(Nodes!$G$2:$G$389,"Homestead",Nodes!$C$2:$C$389,"&lt;&gt;hub")</f>
        <v>84</v>
      </c>
      <c r="C2" s="2" t="n">
        <f aca="false">COUNTIFS(Nodes!$G$2:$G$389,"Homestead",Nodes!$N$2:$N$389,"Gathering place")</f>
        <v>21</v>
      </c>
      <c r="D2" s="2" t="n">
        <f aca="false">COUNTIFS(Nodes!$G$2:$G$389,"Homestead",Nodes!$C$2:$C$389,"employer")</f>
        <v>8</v>
      </c>
      <c r="E2" s="2" t="n">
        <f aca="false">COUNTIFS(Nodes!$G$2:$G$389,"Homestead",Nodes!$C$2:$C$389,"project")</f>
        <v>23</v>
      </c>
      <c r="F2" s="2" t="n">
        <f aca="false">COUNTIFS(Nodes!$G$2:$G$389,"Homestead",Nodes!$C$2:$C$389,"person")+COUNTIFS(Nodes!$G$2:$G$389,"Homestead",Nodes!$C$2:$C$389,"family")</f>
        <v>8</v>
      </c>
      <c r="G2" s="2" t="n">
        <f aca="false">COUNTIFS(Nodes!$G$2:$G$389,"Homestead",Nodes!$N$2:$N$389,"Wrecked by Andrew, rebuilt")</f>
        <v>8</v>
      </c>
      <c r="H2" s="2" t="s">
        <v>112</v>
      </c>
    </row>
    <row r="3" customFormat="false" ht="15" hidden="false" customHeight="false" outlineLevel="0" collapsed="false">
      <c r="A3" s="2" t="s">
        <v>114</v>
      </c>
      <c r="B3" s="2" t="n">
        <f aca="false">COUNTIFS(Nodes!$G$2:$G$389,"Florida City",Nodes!$C$2:$C$389,"&lt;&gt;hub")</f>
        <v>29</v>
      </c>
      <c r="C3" s="2" t="n">
        <f aca="false">COUNTIFS(Nodes!$G$2:$G$389,"Florida City",Nodes!$N$2:$N$389,"Gathering place")</f>
        <v>6</v>
      </c>
      <c r="D3" s="2" t="n">
        <f aca="false">COUNTIFS(Nodes!$G$2:$G$389,"Florida City",Nodes!$C$2:$C$389,"employer")</f>
        <v>7</v>
      </c>
      <c r="E3" s="2" t="n">
        <f aca="false">COUNTIFS(Nodes!$G$2:$G$389,"Florida City",Nodes!$C$2:$C$389,"project")</f>
        <v>3</v>
      </c>
      <c r="F3" s="2" t="n">
        <f aca="false">COUNTIFS(Nodes!$G$2:$G$389,"Florida City",Nodes!$C$2:$C$389,"person")+COUNTIFS(Nodes!$G$2:$G$389,"Florida City",Nodes!$C$2:$C$389,"family")</f>
        <v>6</v>
      </c>
      <c r="G3" s="2" t="n">
        <f aca="false">COUNTIFS(Nodes!$G$2:$G$389,"Florida City",Nodes!$N$2:$N$389,"Wrecked by Andrew, rebuilt")</f>
        <v>0</v>
      </c>
      <c r="H3" s="2" t="s">
        <v>117</v>
      </c>
    </row>
    <row r="4" customFormat="false" ht="15" hidden="false" customHeight="false" outlineLevel="0" collapsed="false">
      <c r="A4" s="2" t="s">
        <v>156</v>
      </c>
      <c r="B4" s="2" t="n">
        <f aca="false">COUNTIFS(Nodes!$G$2:$G$389,"Cutler Bay",Nodes!$C$2:$C$389,"&lt;&gt;hub")</f>
        <v>28</v>
      </c>
      <c r="C4" s="2" t="n">
        <f aca="false">COUNTIFS(Nodes!$G$2:$G$389,"Cutler Bay",Nodes!$N$2:$N$389,"Gathering place")</f>
        <v>6</v>
      </c>
      <c r="D4" s="2" t="n">
        <f aca="false">COUNTIFS(Nodes!$G$2:$G$389,"Cutler Bay",Nodes!$C$2:$C$389,"employer")</f>
        <v>1</v>
      </c>
      <c r="E4" s="2" t="n">
        <f aca="false">COUNTIFS(Nodes!$G$2:$G$389,"Cutler Bay",Nodes!$C$2:$C$389,"project")</f>
        <v>5</v>
      </c>
      <c r="F4" s="2" t="n">
        <f aca="false">COUNTIFS(Nodes!$G$2:$G$389,"Cutler Bay",Nodes!$C$2:$C$389,"person")+COUNTIFS(Nodes!$G$2:$G$389,"Cutler Bay",Nodes!$C$2:$C$389,"family")</f>
        <v>2</v>
      </c>
      <c r="G4" s="2" t="n">
        <f aca="false">COUNTIFS(Nodes!$G$2:$G$389,"Cutler Bay",Nodes!$N$2:$N$389,"Wrecked by Andrew, rebuilt")</f>
        <v>3</v>
      </c>
      <c r="H4" s="2" t="s">
        <v>160</v>
      </c>
    </row>
    <row r="5" customFormat="false" ht="15" hidden="false" customHeight="false" outlineLevel="0" collapsed="false">
      <c r="A5" s="2" t="s">
        <v>150</v>
      </c>
      <c r="B5" s="2" t="n">
        <f aca="false">COUNTIFS(Nodes!$G$2:$G$389,"Palmetto Bay",Nodes!$C$2:$C$389,"&lt;&gt;hub")</f>
        <v>30</v>
      </c>
      <c r="C5" s="2" t="n">
        <f aca="false">COUNTIFS(Nodes!$G$2:$G$389,"Palmetto Bay",Nodes!$N$2:$N$389,"Gathering place")</f>
        <v>7</v>
      </c>
      <c r="D5" s="2" t="n">
        <f aca="false">COUNTIFS(Nodes!$G$2:$G$389,"Palmetto Bay",Nodes!$C$2:$C$389,"employer")</f>
        <v>1</v>
      </c>
      <c r="E5" s="2" t="n">
        <f aca="false">COUNTIFS(Nodes!$G$2:$G$389,"Palmetto Bay",Nodes!$C$2:$C$389,"project")</f>
        <v>3</v>
      </c>
      <c r="F5" s="2" t="n">
        <f aca="false">COUNTIFS(Nodes!$G$2:$G$389,"Palmetto Bay",Nodes!$C$2:$C$389,"person")+COUNTIFS(Nodes!$G$2:$G$389,"Palmetto Bay",Nodes!$C$2:$C$389,"family")</f>
        <v>6</v>
      </c>
      <c r="G5" s="2" t="n">
        <f aca="false">COUNTIFS(Nodes!$G$2:$G$389,"Palmetto Bay",Nodes!$N$2:$N$389,"Wrecked by Andrew, rebuilt")</f>
        <v>1</v>
      </c>
      <c r="H5" s="2" t="s">
        <v>154</v>
      </c>
    </row>
    <row r="6" customFormat="false" ht="15" hidden="false" customHeight="false" outlineLevel="0" collapsed="false">
      <c r="A6" s="2" t="s">
        <v>93</v>
      </c>
      <c r="B6" s="2" t="n">
        <f aca="false">COUNTIFS(Nodes!$G$2:$G$389,"Perrine",Nodes!$C$2:$C$389,"&lt;&gt;hub")</f>
        <v>7</v>
      </c>
      <c r="C6" s="2" t="n">
        <f aca="false">COUNTIFS(Nodes!$G$2:$G$389,"Perrine",Nodes!$N$2:$N$389,"Gathering place")</f>
        <v>0</v>
      </c>
      <c r="D6" s="2" t="n">
        <f aca="false">COUNTIFS(Nodes!$G$2:$G$389,"Perrine",Nodes!$C$2:$C$389,"employer")</f>
        <v>1</v>
      </c>
      <c r="E6" s="2" t="n">
        <f aca="false">COUNTIFS(Nodes!$G$2:$G$389,"Perrine",Nodes!$C$2:$C$389,"project")</f>
        <v>3</v>
      </c>
      <c r="F6" s="2" t="n">
        <f aca="false">COUNTIFS(Nodes!$G$2:$G$389,"Perrine",Nodes!$C$2:$C$389,"person")+COUNTIFS(Nodes!$G$2:$G$389,"Perrine",Nodes!$C$2:$C$389,"family")</f>
        <v>1</v>
      </c>
      <c r="G6" s="2" t="n">
        <f aca="false">COUNTIFS(Nodes!$G$2:$G$389,"Perrine",Nodes!$N$2:$N$389,"Wrecked by Andrew, rebuilt")</f>
        <v>0</v>
      </c>
      <c r="H6" s="2" t="s">
        <v>3162</v>
      </c>
    </row>
    <row r="7" customFormat="false" ht="15" hidden="false" customHeight="false" outlineLevel="0" collapsed="false">
      <c r="A7" s="2" t="s">
        <v>144</v>
      </c>
      <c r="B7" s="2" t="n">
        <f aca="false">COUNTIFS(Nodes!$G$2:$G$389,"West Perrine",Nodes!$C$2:$C$389,"&lt;&gt;hub")</f>
        <v>3</v>
      </c>
      <c r="C7" s="2" t="n">
        <f aca="false">COUNTIFS(Nodes!$G$2:$G$389,"West Perrine",Nodes!$N$2:$N$389,"Gathering place")</f>
        <v>0</v>
      </c>
      <c r="D7" s="2" t="n">
        <f aca="false">COUNTIFS(Nodes!$G$2:$G$389,"West Perrine",Nodes!$C$2:$C$389,"employer")</f>
        <v>0</v>
      </c>
      <c r="E7" s="2" t="n">
        <f aca="false">COUNTIFS(Nodes!$G$2:$G$389,"West Perrine",Nodes!$C$2:$C$389,"project")</f>
        <v>1</v>
      </c>
      <c r="F7" s="2" t="n">
        <f aca="false">COUNTIFS(Nodes!$G$2:$G$389,"West Perrine",Nodes!$C$2:$C$389,"person")+COUNTIFS(Nodes!$G$2:$G$389,"West Perrine",Nodes!$C$2:$C$389,"family")</f>
        <v>0</v>
      </c>
      <c r="G7" s="2" t="n">
        <f aca="false">COUNTIFS(Nodes!$G$2:$G$389,"West Perrine",Nodes!$N$2:$N$389,"Wrecked by Andrew, rebuilt")</f>
        <v>0</v>
      </c>
      <c r="H7" s="2" t="s">
        <v>148</v>
      </c>
    </row>
    <row r="8" customFormat="false" ht="15" hidden="false" customHeight="false" outlineLevel="0" collapsed="false">
      <c r="A8" s="2" t="s">
        <v>129</v>
      </c>
      <c r="B8" s="2" t="n">
        <f aca="false">COUNTIFS(Nodes!$G$2:$G$389,"Richmond Heights",Nodes!$C$2:$C$389,"&lt;&gt;hub")</f>
        <v>8</v>
      </c>
      <c r="C8" s="2" t="n">
        <f aca="false">COUNTIFS(Nodes!$G$2:$G$389,"Richmond Heights",Nodes!$N$2:$N$389,"Gathering place")</f>
        <v>2</v>
      </c>
      <c r="D8" s="2" t="n">
        <f aca="false">COUNTIFS(Nodes!$G$2:$G$389,"Richmond Heights",Nodes!$C$2:$C$389,"employer")</f>
        <v>0</v>
      </c>
      <c r="E8" s="2" t="n">
        <f aca="false">COUNTIFS(Nodes!$G$2:$G$389,"Richmond Heights",Nodes!$C$2:$C$389,"project")</f>
        <v>0</v>
      </c>
      <c r="F8" s="2" t="n">
        <f aca="false">COUNTIFS(Nodes!$G$2:$G$389,"Richmond Heights",Nodes!$C$2:$C$389,"person")+COUNTIFS(Nodes!$G$2:$G$389,"Richmond Heights",Nodes!$C$2:$C$389,"family")</f>
        <v>2</v>
      </c>
      <c r="G8" s="2" t="n">
        <f aca="false">COUNTIFS(Nodes!$G$2:$G$389,"Richmond Heights",Nodes!$N$2:$N$389,"Wrecked by Andrew, rebuilt")</f>
        <v>1</v>
      </c>
      <c r="H8" s="2" t="s">
        <v>132</v>
      </c>
    </row>
    <row r="9" customFormat="false" ht="15" hidden="false" customHeight="false" outlineLevel="0" collapsed="false">
      <c r="A9" s="2" t="s">
        <v>134</v>
      </c>
      <c r="B9" s="2" t="n">
        <f aca="false">COUNTIFS(Nodes!$G$2:$G$389,"South Miami Heights",Nodes!$C$2:$C$389,"&lt;&gt;hub")</f>
        <v>2</v>
      </c>
      <c r="C9" s="2" t="n">
        <f aca="false">COUNTIFS(Nodes!$G$2:$G$389,"South Miami Heights",Nodes!$N$2:$N$389,"Gathering place")</f>
        <v>0</v>
      </c>
      <c r="D9" s="2" t="n">
        <f aca="false">COUNTIFS(Nodes!$G$2:$G$389,"South Miami Heights",Nodes!$C$2:$C$389,"employer")</f>
        <v>0</v>
      </c>
      <c r="E9" s="2" t="n">
        <f aca="false">COUNTIFS(Nodes!$G$2:$G$389,"South Miami Heights",Nodes!$C$2:$C$389,"project")</f>
        <v>0</v>
      </c>
      <c r="F9" s="2" t="n">
        <f aca="false">COUNTIFS(Nodes!$G$2:$G$389,"South Miami Heights",Nodes!$C$2:$C$389,"person")+COUNTIFS(Nodes!$G$2:$G$389,"South Miami Heights",Nodes!$C$2:$C$389,"family")</f>
        <v>1</v>
      </c>
      <c r="G9" s="2" t="n">
        <f aca="false">COUNTIFS(Nodes!$G$2:$G$389,"South Miami Heights",Nodes!$N$2:$N$389,"Wrecked by Andrew, rebuilt")</f>
        <v>1</v>
      </c>
      <c r="H9" s="2" t="s">
        <v>137</v>
      </c>
    </row>
    <row r="10" customFormat="false" ht="15" hidden="false" customHeight="false" outlineLevel="0" collapsed="false">
      <c r="A10" s="2" t="s">
        <v>139</v>
      </c>
      <c r="B10" s="2" t="n">
        <f aca="false">COUNTIFS(Nodes!$G$2:$G$389,"Palmetto Estates",Nodes!$C$2:$C$389,"&lt;&gt;hub")</f>
        <v>0</v>
      </c>
      <c r="C10" s="2" t="n">
        <f aca="false">COUNTIFS(Nodes!$G$2:$G$389,"Palmetto Estates",Nodes!$N$2:$N$389,"Gathering place")</f>
        <v>0</v>
      </c>
      <c r="D10" s="2" t="n">
        <f aca="false">COUNTIFS(Nodes!$G$2:$G$389,"Palmetto Estates",Nodes!$C$2:$C$389,"employer")</f>
        <v>0</v>
      </c>
      <c r="E10" s="2" t="n">
        <f aca="false">COUNTIFS(Nodes!$G$2:$G$389,"Palmetto Estates",Nodes!$C$2:$C$389,"project")</f>
        <v>0</v>
      </c>
      <c r="F10" s="2" t="n">
        <f aca="false">COUNTIFS(Nodes!$G$2:$G$389,"Palmetto Estates",Nodes!$C$2:$C$389,"person")+COUNTIFS(Nodes!$G$2:$G$389,"Palmetto Estates",Nodes!$C$2:$C$389,"family")</f>
        <v>0</v>
      </c>
      <c r="G10" s="2" t="n">
        <f aca="false">COUNTIFS(Nodes!$G$2:$G$389,"Palmetto Estates",Nodes!$N$2:$N$389,"Wrecked by Andrew, rebuilt")</f>
        <v>0</v>
      </c>
      <c r="H10" s="2" t="s">
        <v>142</v>
      </c>
    </row>
    <row r="11" customFormat="false" ht="15" hidden="false" customHeight="false" outlineLevel="0" collapsed="false">
      <c r="A11" s="2" t="s">
        <v>86</v>
      </c>
      <c r="B11" s="2" t="n">
        <f aca="false">COUNTIFS(Nodes!$G$2:$G$389,"Goulds",Nodes!$C$2:$C$389,"&lt;&gt;hub")</f>
        <v>12</v>
      </c>
      <c r="C11" s="2" t="n">
        <f aca="false">COUNTIFS(Nodes!$G$2:$G$389,"Goulds",Nodes!$N$2:$N$389,"Gathering place")</f>
        <v>3</v>
      </c>
      <c r="D11" s="2" t="n">
        <f aca="false">COUNTIFS(Nodes!$G$2:$G$389,"Goulds",Nodes!$C$2:$C$389,"employer")</f>
        <v>2</v>
      </c>
      <c r="E11" s="2" t="n">
        <f aca="false">COUNTIFS(Nodes!$G$2:$G$389,"Goulds",Nodes!$C$2:$C$389,"project")</f>
        <v>2</v>
      </c>
      <c r="F11" s="2" t="n">
        <f aca="false">COUNTIFS(Nodes!$G$2:$G$389,"Goulds",Nodes!$C$2:$C$389,"person")+COUNTIFS(Nodes!$G$2:$G$389,"Goulds",Nodes!$C$2:$C$389,"family")</f>
        <v>5</v>
      </c>
      <c r="G11" s="2" t="n">
        <f aca="false">COUNTIFS(Nodes!$G$2:$G$389,"Goulds",Nodes!$N$2:$N$389,"Wrecked by Andrew, rebuilt")</f>
        <v>1</v>
      </c>
      <c r="H11" s="2" t="s">
        <v>91</v>
      </c>
    </row>
    <row r="12" customFormat="false" ht="15" hidden="false" customHeight="false" outlineLevel="0" collapsed="false">
      <c r="A12" s="2" t="s">
        <v>102</v>
      </c>
      <c r="B12" s="2" t="n">
        <f aca="false">COUNTIFS(Nodes!$G$2:$G$389,"Princeton",Nodes!$C$2:$C$389,"&lt;&gt;hub")</f>
        <v>11</v>
      </c>
      <c r="C12" s="2" t="n">
        <f aca="false">COUNTIFS(Nodes!$G$2:$G$389,"Princeton",Nodes!$N$2:$N$389,"Gathering place")</f>
        <v>1</v>
      </c>
      <c r="D12" s="2" t="n">
        <f aca="false">COUNTIFS(Nodes!$G$2:$G$389,"Princeton",Nodes!$C$2:$C$389,"employer")</f>
        <v>1</v>
      </c>
      <c r="E12" s="2" t="n">
        <f aca="false">COUNTIFS(Nodes!$G$2:$G$389,"Princeton",Nodes!$C$2:$C$389,"project")</f>
        <v>7</v>
      </c>
      <c r="F12" s="2" t="n">
        <f aca="false">COUNTIFS(Nodes!$G$2:$G$389,"Princeton",Nodes!$C$2:$C$389,"person")+COUNTIFS(Nodes!$G$2:$G$389,"Princeton",Nodes!$C$2:$C$389,"family")</f>
        <v>1</v>
      </c>
      <c r="G12" s="2" t="n">
        <f aca="false">COUNTIFS(Nodes!$G$2:$G$389,"Princeton",Nodes!$N$2:$N$389,"Wrecked by Andrew, rebuilt")</f>
        <v>0</v>
      </c>
      <c r="H12" s="2" t="s">
        <v>105</v>
      </c>
    </row>
    <row r="13" customFormat="false" ht="15" hidden="false" customHeight="false" outlineLevel="0" collapsed="false">
      <c r="A13" s="2" t="s">
        <v>97</v>
      </c>
      <c r="B13" s="2" t="n">
        <f aca="false">COUNTIFS(Nodes!$G$2:$G$389,"Naranja",Nodes!$C$2:$C$389,"&lt;&gt;hub")</f>
        <v>12</v>
      </c>
      <c r="C13" s="2" t="n">
        <f aca="false">COUNTIFS(Nodes!$G$2:$G$389,"Naranja",Nodes!$N$2:$N$389,"Gathering place")</f>
        <v>1</v>
      </c>
      <c r="D13" s="2" t="n">
        <f aca="false">COUNTIFS(Nodes!$G$2:$G$389,"Naranja",Nodes!$C$2:$C$389,"employer")</f>
        <v>2</v>
      </c>
      <c r="E13" s="2" t="n">
        <f aca="false">COUNTIFS(Nodes!$G$2:$G$389,"Naranja",Nodes!$C$2:$C$389,"project")</f>
        <v>7</v>
      </c>
      <c r="F13" s="2" t="n">
        <f aca="false">COUNTIFS(Nodes!$G$2:$G$389,"Naranja",Nodes!$C$2:$C$389,"person")+COUNTIFS(Nodes!$G$2:$G$389,"Naranja",Nodes!$C$2:$C$389,"family")</f>
        <v>0</v>
      </c>
      <c r="G13" s="2" t="n">
        <f aca="false">COUNTIFS(Nodes!$G$2:$G$389,"Naranja",Nodes!$N$2:$N$389,"Wrecked by Andrew, rebuilt")</f>
        <v>1</v>
      </c>
      <c r="H13" s="2" t="s">
        <v>100</v>
      </c>
    </row>
    <row r="14" customFormat="false" ht="15" hidden="false" customHeight="false" outlineLevel="0" collapsed="false">
      <c r="A14" s="2" t="s">
        <v>119</v>
      </c>
      <c r="B14" s="2" t="n">
        <f aca="false">COUNTIFS(Nodes!$G$2:$G$389,"Leisure City",Nodes!$C$2:$C$389,"&lt;&gt;hub")</f>
        <v>6</v>
      </c>
      <c r="C14" s="2" t="n">
        <f aca="false">COUNTIFS(Nodes!$G$2:$G$389,"Leisure City",Nodes!$N$2:$N$389,"Gathering place")</f>
        <v>1</v>
      </c>
      <c r="D14" s="2" t="n">
        <f aca="false">COUNTIFS(Nodes!$G$2:$G$389,"Leisure City",Nodes!$C$2:$C$389,"employer")</f>
        <v>0</v>
      </c>
      <c r="E14" s="2" t="n">
        <f aca="false">COUNTIFS(Nodes!$G$2:$G$389,"Leisure City",Nodes!$C$2:$C$389,"project")</f>
        <v>3</v>
      </c>
      <c r="F14" s="2" t="n">
        <f aca="false">COUNTIFS(Nodes!$G$2:$G$389,"Leisure City",Nodes!$C$2:$C$389,"person")+COUNTIFS(Nodes!$G$2:$G$389,"Leisure City",Nodes!$C$2:$C$389,"family")</f>
        <v>1</v>
      </c>
      <c r="G14" s="2" t="n">
        <f aca="false">COUNTIFS(Nodes!$G$2:$G$389,"Leisure City",Nodes!$N$2:$N$389,"Wrecked by Andrew, rebuilt")</f>
        <v>0</v>
      </c>
      <c r="H14" s="2" t="s">
        <v>122</v>
      </c>
    </row>
    <row r="15" customFormat="false" ht="15" hidden="false" customHeight="false" outlineLevel="0" collapsed="false">
      <c r="A15" s="2" t="s">
        <v>75</v>
      </c>
      <c r="B15" s="2" t="n">
        <f aca="false">COUNTIFS(Nodes!$G$2:$G$389,"The Redland",Nodes!$C$2:$C$389,"&lt;&gt;hub")</f>
        <v>25</v>
      </c>
      <c r="C15" s="2" t="n">
        <f aca="false">COUNTIFS(Nodes!$G$2:$G$389,"The Redland",Nodes!$N$2:$N$389,"Gathering place")</f>
        <v>9</v>
      </c>
      <c r="D15" s="2" t="n">
        <f aca="false">COUNTIFS(Nodes!$G$2:$G$389,"The Redland",Nodes!$C$2:$C$389,"employer")</f>
        <v>3</v>
      </c>
      <c r="E15" s="2" t="n">
        <f aca="false">COUNTIFS(Nodes!$G$2:$G$389,"The Redland",Nodes!$C$2:$C$389,"project")</f>
        <v>2</v>
      </c>
      <c r="F15" s="2" t="n">
        <f aca="false">COUNTIFS(Nodes!$G$2:$G$389,"The Redland",Nodes!$C$2:$C$389,"person")+COUNTIFS(Nodes!$G$2:$G$389,"The Redland",Nodes!$C$2:$C$389,"family")</f>
        <v>8</v>
      </c>
      <c r="G15" s="2" t="n">
        <f aca="false">COUNTIFS(Nodes!$G$2:$G$389,"The Redland",Nodes!$N$2:$N$389,"Wrecked by Andrew, rebuilt")</f>
        <v>3</v>
      </c>
      <c r="H15" s="2" t="s">
        <v>84</v>
      </c>
    </row>
    <row r="16" customFormat="false" ht="15" hidden="false" customHeight="false" outlineLevel="0" collapsed="false">
      <c r="A16" s="2" t="s">
        <v>124</v>
      </c>
      <c r="B16" s="2" t="n">
        <f aca="false">COUNTIFS(Nodes!$G$2:$G$389,"Homestead Base",Nodes!$C$2:$C$389,"&lt;&gt;hub")</f>
        <v>6</v>
      </c>
      <c r="C16" s="2" t="n">
        <f aca="false">COUNTIFS(Nodes!$G$2:$G$389,"Homestead Base",Nodes!$N$2:$N$389,"Gathering place")</f>
        <v>1</v>
      </c>
      <c r="D16" s="2" t="n">
        <f aca="false">COUNTIFS(Nodes!$G$2:$G$389,"Homestead Base",Nodes!$C$2:$C$389,"employer")</f>
        <v>1</v>
      </c>
      <c r="E16" s="2" t="n">
        <f aca="false">COUNTIFS(Nodes!$G$2:$G$389,"Homestead Base",Nodes!$C$2:$C$389,"project")</f>
        <v>0</v>
      </c>
      <c r="F16" s="2" t="n">
        <f aca="false">COUNTIFS(Nodes!$G$2:$G$389,"Homestead Base",Nodes!$C$2:$C$389,"person")+COUNTIFS(Nodes!$G$2:$G$389,"Homestead Base",Nodes!$C$2:$C$389,"family")</f>
        <v>0</v>
      </c>
      <c r="G16" s="2" t="n">
        <f aca="false">COUNTIFS(Nodes!$G$2:$G$389,"Homestead Base",Nodes!$N$2:$N$389,"Wrecked by Andrew, rebuilt")</f>
        <v>3</v>
      </c>
      <c r="H16" s="2" t="s">
        <v>127</v>
      </c>
    </row>
    <row r="17" customFormat="false" ht="15" hidden="false" customHeight="false" outlineLevel="0" collapsed="false">
      <c r="A17" s="6" t="s">
        <v>3163</v>
      </c>
      <c r="B17" s="6" t="n">
        <f aca="false">SUM(B2:B16)</f>
        <v>263</v>
      </c>
      <c r="C17" s="6" t="n">
        <f aca="false">SUM(C2:C16)</f>
        <v>58</v>
      </c>
      <c r="D17" s="6" t="n">
        <f aca="false">SUM(D2:D16)</f>
        <v>27</v>
      </c>
      <c r="E17" s="6" t="n">
        <f aca="false">SUM(E2:E16)</f>
        <v>59</v>
      </c>
      <c r="F17" s="6" t="n">
        <f aca="false">SUM(F2:F16)</f>
        <v>41</v>
      </c>
      <c r="G17" s="6" t="n">
        <f aca="false">SUM(G2:G16)</f>
        <v>22</v>
      </c>
      <c r="H17" s="6"/>
    </row>
    <row r="18" customFormat="false" ht="102.2" hidden="false" customHeight="false" outlineLevel="0" collapsed="false">
      <c r="A18" s="2" t="s">
        <v>3164</v>
      </c>
      <c r="B18" s="2"/>
      <c r="C18" s="2"/>
      <c r="D18" s="2"/>
      <c r="E18" s="2"/>
      <c r="F18" s="2"/>
      <c r="G18" s="2"/>
      <c r="H18"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8"/>
    <col collapsed="false" customWidth="true" hidden="false" outlineLevel="0" max="3" min="3" style="0" width="12"/>
    <col collapsed="false" customWidth="true" hidden="false" outlineLevel="0" max="4" min="4" style="0" width="20"/>
    <col collapsed="false" customWidth="true" hidden="false" outlineLevel="0" max="5" min="5" style="0" width="12"/>
    <col collapsed="false" customWidth="true" hidden="false" outlineLevel="0" max="7" min="6" style="0" width="14"/>
  </cols>
  <sheetData>
    <row r="1" customFormat="false" ht="15" hidden="false" customHeight="false" outlineLevel="0" collapsed="false">
      <c r="A1" s="5" t="s">
        <v>33</v>
      </c>
      <c r="B1" s="5" t="s">
        <v>3165</v>
      </c>
      <c r="C1" s="5" t="s">
        <v>3160</v>
      </c>
      <c r="D1" s="5" t="s">
        <v>3166</v>
      </c>
      <c r="E1" s="5" t="s">
        <v>3157</v>
      </c>
      <c r="F1" s="5" t="s">
        <v>269</v>
      </c>
      <c r="G1" s="5" t="s">
        <v>3167</v>
      </c>
    </row>
    <row r="2" customFormat="false" ht="15" hidden="false" customHeight="false" outlineLevel="0" collapsed="false">
      <c r="A2" s="7" t="s">
        <v>62</v>
      </c>
      <c r="B2" s="7" t="n">
        <f aca="false">SUMPRODUCT((Nodes!$E$2:$E$389=A2)*((Nodes!$C$2:$C$389="place")+(Nodes!$C$2:$C$389="gathering")+(Nodes!$C$2:$C$389="project")+(Nodes!$C$2:$C$389="station")+(Nodes!$C$2:$C$389="road")+(Nodes!$C$2:$C$389="event")))</f>
        <v>21</v>
      </c>
      <c r="C2" s="7" t="n">
        <f aca="false">COUNTIFS(Nodes!$E$2:$E$389,A2,Nodes!$C$2:$C$389,"person")+COUNTIFS(Nodes!$E$2:$E$389,A2,Nodes!$C$2:$C$389,"family")</f>
        <v>0</v>
      </c>
      <c r="D2" s="7" t="n">
        <f aca="false">SUMPRODUCT((Nodes!$E$2:$E$389=A2)*((Nodes!$C$2:$C$389="employer")+(Nodes!$C$2:$C$389="agency")+(Nodes!$C$2:$C$389="developer")+(Nodes!$C$2:$C$389="plan")+(Nodes!$C$2:$C$389="program")+(Nodes!$C$2:$C$389="organization")))</f>
        <v>1</v>
      </c>
      <c r="E2" s="7" t="n">
        <f aca="false">COUNTIFS(Nodes!$E$2:$E$389,A2,Nodes!$N$2:$N$389,"Gathering place")</f>
        <v>3</v>
      </c>
      <c r="F2" s="7" t="n">
        <f aca="false">COUNTIFS(Nodes!$E$2:$E$389,A2,Nodes!$N$2:$N$389,"Wrecked by Andrew, rebuilt")</f>
        <v>2</v>
      </c>
      <c r="G2" s="7" t="n">
        <f aca="false">COUNTIF(Nodes!$E$2:$E$389,A2)-COUNTIFS(Nodes!$E$2:$E$389,A2,Nodes!$C$2:$C$389,"hub")</f>
        <v>22</v>
      </c>
    </row>
    <row r="3" customFormat="false" ht="15" hidden="false" customHeight="false" outlineLevel="0" collapsed="false">
      <c r="A3" s="7" t="s">
        <v>304</v>
      </c>
      <c r="B3" s="7" t="n">
        <f aca="false">SUMPRODUCT((Nodes!$E$2:$E$389=A3)*((Nodes!$C$2:$C$389="place")+(Nodes!$C$2:$C$389="gathering")+(Nodes!$C$2:$C$389="project")+(Nodes!$C$2:$C$389="station")+(Nodes!$C$2:$C$389="road")+(Nodes!$C$2:$C$389="event")))</f>
        <v>8</v>
      </c>
      <c r="C3" s="7" t="n">
        <f aca="false">COUNTIFS(Nodes!$E$2:$E$389,A3,Nodes!$C$2:$C$389,"person")+COUNTIFS(Nodes!$E$2:$E$389,A3,Nodes!$C$2:$C$389,"family")</f>
        <v>29</v>
      </c>
      <c r="D3" s="7" t="n">
        <f aca="false">SUMPRODUCT((Nodes!$E$2:$E$389=A3)*((Nodes!$C$2:$C$389="employer")+(Nodes!$C$2:$C$389="agency")+(Nodes!$C$2:$C$389="developer")+(Nodes!$C$2:$C$389="plan")+(Nodes!$C$2:$C$389="program")+(Nodes!$C$2:$C$389="organization")))</f>
        <v>2</v>
      </c>
      <c r="E3" s="7" t="n">
        <f aca="false">COUNTIFS(Nodes!$E$2:$E$389,A3,Nodes!$N$2:$N$389,"Gathering place")</f>
        <v>3</v>
      </c>
      <c r="F3" s="7" t="n">
        <f aca="false">COUNTIFS(Nodes!$E$2:$E$389,A3,Nodes!$N$2:$N$389,"Wrecked by Andrew, rebuilt")</f>
        <v>0</v>
      </c>
      <c r="G3" s="7" t="n">
        <f aca="false">COUNTIF(Nodes!$E$2:$E$389,A3)-COUNTIFS(Nodes!$E$2:$E$389,A3,Nodes!$C$2:$C$389,"hub")</f>
        <v>39</v>
      </c>
    </row>
    <row r="4" customFormat="false" ht="15" hidden="false" customHeight="false" outlineLevel="0" collapsed="false">
      <c r="A4" s="7" t="s">
        <v>507</v>
      </c>
      <c r="B4" s="7" t="n">
        <f aca="false">SUMPRODUCT((Nodes!$E$2:$E$389=A4)*((Nodes!$C$2:$C$389="place")+(Nodes!$C$2:$C$389="gathering")+(Nodes!$C$2:$C$389="project")+(Nodes!$C$2:$C$389="station")+(Nodes!$C$2:$C$389="road")+(Nodes!$C$2:$C$389="event")))</f>
        <v>0</v>
      </c>
      <c r="C4" s="7" t="n">
        <f aca="false">COUNTIFS(Nodes!$E$2:$E$389,A4,Nodes!$C$2:$C$389,"person")+COUNTIFS(Nodes!$E$2:$E$389,A4,Nodes!$C$2:$C$389,"family")</f>
        <v>0</v>
      </c>
      <c r="D4" s="7" t="n">
        <f aca="false">SUMPRODUCT((Nodes!$E$2:$E$389=A4)*((Nodes!$C$2:$C$389="employer")+(Nodes!$C$2:$C$389="agency")+(Nodes!$C$2:$C$389="developer")+(Nodes!$C$2:$C$389="plan")+(Nodes!$C$2:$C$389="program")+(Nodes!$C$2:$C$389="organization")))</f>
        <v>17</v>
      </c>
      <c r="E4" s="7" t="n">
        <f aca="false">COUNTIFS(Nodes!$E$2:$E$389,A4,Nodes!$N$2:$N$389,"Gathering place")</f>
        <v>2</v>
      </c>
      <c r="F4" s="7" t="n">
        <f aca="false">COUNTIFS(Nodes!$E$2:$E$389,A4,Nodes!$N$2:$N$389,"Wrecked by Andrew, rebuilt")</f>
        <v>7</v>
      </c>
      <c r="G4" s="7" t="n">
        <f aca="false">COUNTIF(Nodes!$E$2:$E$389,A4)-COUNTIFS(Nodes!$E$2:$E$389,A4,Nodes!$C$2:$C$389,"hub")</f>
        <v>17</v>
      </c>
    </row>
    <row r="5" customFormat="false" ht="15" hidden="false" customHeight="false" outlineLevel="0" collapsed="false">
      <c r="A5" s="7" t="s">
        <v>611</v>
      </c>
      <c r="B5" s="7" t="n">
        <f aca="false">SUMPRODUCT((Nodes!$E$2:$E$389=A5)*((Nodes!$C$2:$C$389="place")+(Nodes!$C$2:$C$389="gathering")+(Nodes!$C$2:$C$389="project")+(Nodes!$C$2:$C$389="station")+(Nodes!$C$2:$C$389="road")+(Nodes!$C$2:$C$389="event")))</f>
        <v>34</v>
      </c>
      <c r="C5" s="7" t="n">
        <f aca="false">COUNTIFS(Nodes!$E$2:$E$389,A5,Nodes!$C$2:$C$389,"person")+COUNTIFS(Nodes!$E$2:$E$389,A5,Nodes!$C$2:$C$389,"family")</f>
        <v>0</v>
      </c>
      <c r="D5" s="7" t="n">
        <f aca="false">SUMPRODUCT((Nodes!$E$2:$E$389=A5)*((Nodes!$C$2:$C$389="employer")+(Nodes!$C$2:$C$389="agency")+(Nodes!$C$2:$C$389="developer")+(Nodes!$C$2:$C$389="plan")+(Nodes!$C$2:$C$389="program")+(Nodes!$C$2:$C$389="organization")))</f>
        <v>13</v>
      </c>
      <c r="E5" s="7" t="n">
        <f aca="false">COUNTIFS(Nodes!$E$2:$E$389,A5,Nodes!$N$2:$N$389,"Gathering place")</f>
        <v>1</v>
      </c>
      <c r="F5" s="7" t="n">
        <f aca="false">COUNTIFS(Nodes!$E$2:$E$389,A5,Nodes!$N$2:$N$389,"Wrecked by Andrew, rebuilt")</f>
        <v>0</v>
      </c>
      <c r="G5" s="7" t="n">
        <f aca="false">COUNTIF(Nodes!$E$2:$E$389,A5)-COUNTIFS(Nodes!$E$2:$E$389,A5,Nodes!$C$2:$C$389,"hub")</f>
        <v>47</v>
      </c>
    </row>
    <row r="6" customFormat="false" ht="15" hidden="false" customHeight="false" outlineLevel="0" collapsed="false">
      <c r="A6" s="7" t="s">
        <v>862</v>
      </c>
      <c r="B6" s="7" t="n">
        <f aca="false">SUMPRODUCT((Nodes!$E$2:$E$389=A6)*((Nodes!$C$2:$C$389="place")+(Nodes!$C$2:$C$389="gathering")+(Nodes!$C$2:$C$389="project")+(Nodes!$C$2:$C$389="station")+(Nodes!$C$2:$C$389="road")+(Nodes!$C$2:$C$389="event")))</f>
        <v>13</v>
      </c>
      <c r="C6" s="7" t="n">
        <f aca="false">COUNTIFS(Nodes!$E$2:$E$389,A6,Nodes!$C$2:$C$389,"person")+COUNTIFS(Nodes!$E$2:$E$389,A6,Nodes!$C$2:$C$389,"family")</f>
        <v>11</v>
      </c>
      <c r="D6" s="7" t="n">
        <f aca="false">SUMPRODUCT((Nodes!$E$2:$E$389=A6)*((Nodes!$C$2:$C$389="employer")+(Nodes!$C$2:$C$389="agency")+(Nodes!$C$2:$C$389="developer")+(Nodes!$C$2:$C$389="plan")+(Nodes!$C$2:$C$389="program")+(Nodes!$C$2:$C$389="organization")))</f>
        <v>18</v>
      </c>
      <c r="E6" s="7" t="n">
        <f aca="false">COUNTIFS(Nodes!$E$2:$E$389,A6,Nodes!$N$2:$N$389,"Gathering place")</f>
        <v>14</v>
      </c>
      <c r="F6" s="7" t="n">
        <f aca="false">COUNTIFS(Nodes!$E$2:$E$389,A6,Nodes!$N$2:$N$389,"Wrecked by Andrew, rebuilt")</f>
        <v>5</v>
      </c>
      <c r="G6" s="7" t="n">
        <f aca="false">COUNTIF(Nodes!$E$2:$E$389,A6)-COUNTIFS(Nodes!$E$2:$E$389,A6,Nodes!$C$2:$C$389,"hub")</f>
        <v>42</v>
      </c>
    </row>
    <row r="7" customFormat="false" ht="15" hidden="false" customHeight="false" outlineLevel="0" collapsed="false">
      <c r="A7" s="7" t="s">
        <v>1099</v>
      </c>
      <c r="B7" s="7" t="n">
        <f aca="false">SUMPRODUCT((Nodes!$E$2:$E$389=A7)*((Nodes!$C$2:$C$389="place")+(Nodes!$C$2:$C$389="gathering")+(Nodes!$C$2:$C$389="project")+(Nodes!$C$2:$C$389="station")+(Nodes!$C$2:$C$389="road")+(Nodes!$C$2:$C$389="event")))</f>
        <v>23</v>
      </c>
      <c r="C7" s="7" t="n">
        <f aca="false">COUNTIFS(Nodes!$E$2:$E$389,A7,Nodes!$C$2:$C$389,"person")+COUNTIFS(Nodes!$E$2:$E$389,A7,Nodes!$C$2:$C$389,"family")</f>
        <v>5</v>
      </c>
      <c r="D7" s="7" t="n">
        <f aca="false">SUMPRODUCT((Nodes!$E$2:$E$389=A7)*((Nodes!$C$2:$C$389="employer")+(Nodes!$C$2:$C$389="agency")+(Nodes!$C$2:$C$389="developer")+(Nodes!$C$2:$C$389="plan")+(Nodes!$C$2:$C$389="program")+(Nodes!$C$2:$C$389="organization")))</f>
        <v>4</v>
      </c>
      <c r="E7" s="7" t="n">
        <f aca="false">COUNTIFS(Nodes!$E$2:$E$389,A7,Nodes!$N$2:$N$389,"Gathering place")</f>
        <v>9</v>
      </c>
      <c r="F7" s="7" t="n">
        <f aca="false">COUNTIFS(Nodes!$E$2:$E$389,A7,Nodes!$N$2:$N$389,"Wrecked by Andrew, rebuilt")</f>
        <v>4</v>
      </c>
      <c r="G7" s="7" t="n">
        <f aca="false">COUNTIF(Nodes!$E$2:$E$389,A7)-COUNTIFS(Nodes!$E$2:$E$389,A7,Nodes!$C$2:$C$389,"hub")</f>
        <v>32</v>
      </c>
    </row>
    <row r="8" customFormat="false" ht="15" hidden="false" customHeight="false" outlineLevel="0" collapsed="false">
      <c r="A8" s="7" t="s">
        <v>1280</v>
      </c>
      <c r="B8" s="7" t="n">
        <f aca="false">SUMPRODUCT((Nodes!$E$2:$E$389=A8)*((Nodes!$C$2:$C$389="place")+(Nodes!$C$2:$C$389="gathering")+(Nodes!$C$2:$C$389="project")+(Nodes!$C$2:$C$389="station")+(Nodes!$C$2:$C$389="road")+(Nodes!$C$2:$C$389="event")))</f>
        <v>26</v>
      </c>
      <c r="C8" s="7" t="n">
        <f aca="false">COUNTIFS(Nodes!$E$2:$E$389,A8,Nodes!$C$2:$C$389,"person")+COUNTIFS(Nodes!$E$2:$E$389,A8,Nodes!$C$2:$C$389,"family")</f>
        <v>6</v>
      </c>
      <c r="D8" s="7" t="n">
        <f aca="false">SUMPRODUCT((Nodes!$E$2:$E$389=A8)*((Nodes!$C$2:$C$389="employer")+(Nodes!$C$2:$C$389="agency")+(Nodes!$C$2:$C$389="developer")+(Nodes!$C$2:$C$389="plan")+(Nodes!$C$2:$C$389="program")+(Nodes!$C$2:$C$389="organization")))</f>
        <v>7</v>
      </c>
      <c r="E8" s="7" t="n">
        <f aca="false">COUNTIFS(Nodes!$E$2:$E$389,A8,Nodes!$N$2:$N$389,"Gathering place")</f>
        <v>26</v>
      </c>
      <c r="F8" s="7" t="n">
        <f aca="false">COUNTIFS(Nodes!$E$2:$E$389,A8,Nodes!$N$2:$N$389,"Wrecked by Andrew, rebuilt")</f>
        <v>0</v>
      </c>
      <c r="G8" s="7" t="n">
        <f aca="false">COUNTIF(Nodes!$E$2:$E$389,A8)-COUNTIFS(Nodes!$E$2:$E$389,A8,Nodes!$C$2:$C$389,"hub")</f>
        <v>39</v>
      </c>
    </row>
    <row r="9" customFormat="false" ht="15" hidden="false" customHeight="false" outlineLevel="0" collapsed="false">
      <c r="A9" s="7" t="s">
        <v>1490</v>
      </c>
      <c r="B9" s="7" t="n">
        <f aca="false">SUMPRODUCT((Nodes!$E$2:$E$389=A9)*((Nodes!$C$2:$C$389="place")+(Nodes!$C$2:$C$389="gathering")+(Nodes!$C$2:$C$389="project")+(Nodes!$C$2:$C$389="station")+(Nodes!$C$2:$C$389="road")+(Nodes!$C$2:$C$389="event")))</f>
        <v>0</v>
      </c>
      <c r="C9" s="7" t="n">
        <f aca="false">COUNTIFS(Nodes!$E$2:$E$389,A9,Nodes!$C$2:$C$389,"person")+COUNTIFS(Nodes!$E$2:$E$389,A9,Nodes!$C$2:$C$389,"family")</f>
        <v>1</v>
      </c>
      <c r="D9" s="7" t="n">
        <f aca="false">SUMPRODUCT((Nodes!$E$2:$E$389=A9)*((Nodes!$C$2:$C$389="employer")+(Nodes!$C$2:$C$389="agency")+(Nodes!$C$2:$C$389="developer")+(Nodes!$C$2:$C$389="plan")+(Nodes!$C$2:$C$389="program")+(Nodes!$C$2:$C$389="organization")))</f>
        <v>25</v>
      </c>
      <c r="E9" s="7" t="n">
        <f aca="false">COUNTIFS(Nodes!$E$2:$E$389,A9,Nodes!$N$2:$N$389,"Gathering place")</f>
        <v>0</v>
      </c>
      <c r="F9" s="7" t="n">
        <f aca="false">COUNTIFS(Nodes!$E$2:$E$389,A9,Nodes!$N$2:$N$389,"Wrecked by Andrew, rebuilt")</f>
        <v>3</v>
      </c>
      <c r="G9" s="7" t="n">
        <f aca="false">COUNTIF(Nodes!$E$2:$E$389,A9)-COUNTIFS(Nodes!$E$2:$E$389,A9,Nodes!$C$2:$C$389,"hub")</f>
        <v>26</v>
      </c>
    </row>
    <row r="10" customFormat="false" ht="15" hidden="false" customHeight="false" outlineLevel="0" collapsed="false">
      <c r="A10" s="7" t="s">
        <v>1632</v>
      </c>
      <c r="B10" s="7" t="n">
        <f aca="false">SUMPRODUCT((Nodes!$E$2:$E$389=A10)*((Nodes!$C$2:$C$389="place")+(Nodes!$C$2:$C$389="gathering")+(Nodes!$C$2:$C$389="project")+(Nodes!$C$2:$C$389="station")+(Nodes!$C$2:$C$389="road")+(Nodes!$C$2:$C$389="event")))</f>
        <v>53</v>
      </c>
      <c r="C10" s="7" t="n">
        <f aca="false">COUNTIFS(Nodes!$E$2:$E$389,A10,Nodes!$C$2:$C$389,"person")+COUNTIFS(Nodes!$E$2:$E$389,A10,Nodes!$C$2:$C$389,"family")</f>
        <v>1</v>
      </c>
      <c r="D10" s="7" t="n">
        <f aca="false">SUMPRODUCT((Nodes!$E$2:$E$389=A10)*((Nodes!$C$2:$C$389="employer")+(Nodes!$C$2:$C$389="agency")+(Nodes!$C$2:$C$389="developer")+(Nodes!$C$2:$C$389="plan")+(Nodes!$C$2:$C$389="program")+(Nodes!$C$2:$C$389="organization")))</f>
        <v>50</v>
      </c>
      <c r="E10" s="7" t="n">
        <f aca="false">COUNTIFS(Nodes!$E$2:$E$389,A10,Nodes!$N$2:$N$389,"Gathering place")</f>
        <v>0</v>
      </c>
      <c r="F10" s="7" t="n">
        <f aca="false">COUNTIFS(Nodes!$E$2:$E$389,A10,Nodes!$N$2:$N$389,"Wrecked by Andrew, rebuilt")</f>
        <v>2</v>
      </c>
      <c r="G10" s="7" t="n">
        <f aca="false">COUNTIF(Nodes!$E$2:$E$389,A10)-COUNTIFS(Nodes!$E$2:$E$389,A10,Nodes!$C$2:$C$389,"hub")</f>
        <v>104</v>
      </c>
    </row>
    <row r="11" customFormat="false" ht="15" hidden="false" customHeight="false" outlineLevel="0" collapsed="false">
      <c r="A11" s="7" t="s">
        <v>2179</v>
      </c>
      <c r="B11" s="7" t="n">
        <f aca="false">SUMPRODUCT((Nodes!$E$2:$E$389=A11)*((Nodes!$C$2:$C$389="place")+(Nodes!$C$2:$C$389="gathering")+(Nodes!$C$2:$C$389="project")+(Nodes!$C$2:$C$389="station")+(Nodes!$C$2:$C$389="road")+(Nodes!$C$2:$C$389="event")))</f>
        <v>0</v>
      </c>
      <c r="C11" s="7" t="n">
        <f aca="false">COUNTIFS(Nodes!$E$2:$E$389,A11,Nodes!$C$2:$C$389,"person")+COUNTIFS(Nodes!$E$2:$E$389,A11,Nodes!$C$2:$C$389,"family")</f>
        <v>0</v>
      </c>
      <c r="D11" s="7" t="n">
        <f aca="false">SUMPRODUCT((Nodes!$E$2:$E$389=A11)*((Nodes!$C$2:$C$389="employer")+(Nodes!$C$2:$C$389="agency")+(Nodes!$C$2:$C$389="developer")+(Nodes!$C$2:$C$389="plan")+(Nodes!$C$2:$C$389="program")+(Nodes!$C$2:$C$389="organization")))</f>
        <v>3</v>
      </c>
      <c r="E11" s="7" t="n">
        <f aca="false">COUNTIFS(Nodes!$E$2:$E$389,A11,Nodes!$N$2:$N$389,"Gathering place")</f>
        <v>0</v>
      </c>
      <c r="F11" s="7" t="n">
        <f aca="false">COUNTIFS(Nodes!$E$2:$E$389,A11,Nodes!$N$2:$N$389,"Wrecked by Andrew, rebuilt")</f>
        <v>0</v>
      </c>
      <c r="G11" s="7" t="n">
        <f aca="false">COUNTIF(Nodes!$E$2:$E$389,A11)-COUNTIFS(Nodes!$E$2:$E$389,A11,Nodes!$C$2:$C$389,"hub")</f>
        <v>3</v>
      </c>
    </row>
    <row r="12" customFormat="false" ht="15" hidden="false" customHeight="false" outlineLevel="0" collapsed="false">
      <c r="A12" s="8" t="s">
        <v>3163</v>
      </c>
      <c r="B12" s="8" t="n">
        <f aca="false">SUM(B2:B11)</f>
        <v>178</v>
      </c>
      <c r="C12" s="8" t="n">
        <f aca="false">SUM(C2:C11)</f>
        <v>53</v>
      </c>
      <c r="D12" s="8" t="n">
        <f aca="false">SUM(D2:D11)</f>
        <v>140</v>
      </c>
      <c r="E12" s="8" t="n">
        <f aca="false">SUM(E2:E11)</f>
        <v>58</v>
      </c>
      <c r="F12" s="8" t="n">
        <f aca="false">SUM(F2:F11)</f>
        <v>23</v>
      </c>
      <c r="G12" s="8" t="n">
        <f aca="false">SUM(G2:G11)</f>
        <v>371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6"/>
    <col collapsed="false" customWidth="true" hidden="false" outlineLevel="0" max="3" min="3" style="0" width="14"/>
    <col collapsed="false" customWidth="true" hidden="false" outlineLevel="0" max="4" min="4" style="0" width="90"/>
    <col collapsed="false" customWidth="true" hidden="false" outlineLevel="0" max="5" min="5" style="0" width="16"/>
  </cols>
  <sheetData>
    <row r="1" customFormat="false" ht="46.25" hidden="false" customHeight="false" outlineLevel="0" collapsed="false">
      <c r="A1" s="3" t="s">
        <v>3168</v>
      </c>
      <c r="B1" s="3" t="s">
        <v>3169</v>
      </c>
      <c r="C1" s="3" t="s">
        <v>3170</v>
      </c>
      <c r="D1" s="3" t="s">
        <v>3171</v>
      </c>
      <c r="E1" s="3" t="s">
        <v>49</v>
      </c>
    </row>
    <row r="2" customFormat="false" ht="23.85" hidden="false" customHeight="false" outlineLevel="0" collapsed="false">
      <c r="A2" s="2" t="s">
        <v>3172</v>
      </c>
      <c r="B2" s="2" t="n">
        <v>191276</v>
      </c>
      <c r="C2" s="2"/>
      <c r="D2" s="2" t="s">
        <v>441</v>
      </c>
      <c r="E2" s="2" t="s">
        <v>439</v>
      </c>
    </row>
    <row r="3" customFormat="false" ht="23.85" hidden="false" customHeight="false" outlineLevel="0" collapsed="false">
      <c r="A3" s="2" t="s">
        <v>3173</v>
      </c>
      <c r="B3" s="2" t="n">
        <v>214667</v>
      </c>
      <c r="C3" s="2" t="n">
        <v>23391</v>
      </c>
      <c r="D3" s="2" t="s">
        <v>457</v>
      </c>
      <c r="E3" s="2" t="s">
        <v>455</v>
      </c>
    </row>
    <row r="4" customFormat="false" ht="23.85" hidden="false" customHeight="false" outlineLevel="0" collapsed="false">
      <c r="A4" s="2" t="s">
        <v>3174</v>
      </c>
      <c r="B4" s="2" t="n">
        <v>228709</v>
      </c>
      <c r="C4" s="2" t="n">
        <v>14042</v>
      </c>
      <c r="D4" s="2" t="s">
        <v>461</v>
      </c>
      <c r="E4" s="2" t="s">
        <v>455</v>
      </c>
    </row>
    <row r="5" customFormat="false" ht="23.85" hidden="false" customHeight="false" outlineLevel="0" collapsed="false">
      <c r="A5" s="2" t="s">
        <v>3175</v>
      </c>
      <c r="B5" s="2" t="n">
        <v>250355</v>
      </c>
      <c r="C5" s="2" t="n">
        <v>21646</v>
      </c>
      <c r="D5" s="2" t="s">
        <v>471</v>
      </c>
      <c r="E5" s="2" t="s">
        <v>469</v>
      </c>
    </row>
    <row r="6" customFormat="false" ht="23.85" hidden="false" customHeight="false" outlineLevel="0" collapsed="false">
      <c r="A6" s="2" t="s">
        <v>3176</v>
      </c>
      <c r="B6" s="2" t="n">
        <v>245304</v>
      </c>
      <c r="C6" s="2" t="n">
        <v>-5051</v>
      </c>
      <c r="D6" s="2" t="s">
        <v>480</v>
      </c>
      <c r="E6" s="2" t="s">
        <v>455</v>
      </c>
    </row>
    <row r="7" customFormat="false" ht="23.85" hidden="false" customHeight="false" outlineLevel="0" collapsed="false">
      <c r="A7" s="2" t="s">
        <v>3177</v>
      </c>
      <c r="B7" s="2" t="n">
        <v>249159</v>
      </c>
      <c r="C7" s="2" t="n">
        <v>3855</v>
      </c>
      <c r="D7" s="2" t="s">
        <v>485</v>
      </c>
      <c r="E7" s="2" t="s">
        <v>483</v>
      </c>
    </row>
    <row r="8" customFormat="false" ht="23.85" hidden="false" customHeight="false" outlineLevel="0" collapsed="false">
      <c r="A8" s="2" t="s">
        <v>3178</v>
      </c>
      <c r="B8" s="2" t="n">
        <v>255123</v>
      </c>
      <c r="C8" s="2" t="n">
        <v>5964</v>
      </c>
      <c r="D8" s="2" t="s">
        <v>494</v>
      </c>
      <c r="E8" s="2" t="s">
        <v>455</v>
      </c>
    </row>
    <row r="9" customFormat="false" ht="23.85" hidden="false" customHeight="false" outlineLevel="0" collapsed="false">
      <c r="A9" s="2" t="s">
        <v>3179</v>
      </c>
      <c r="B9" s="2" t="n">
        <v>265396</v>
      </c>
      <c r="C9" s="2" t="n">
        <v>10273</v>
      </c>
      <c r="D9" s="2" t="s">
        <v>499</v>
      </c>
      <c r="E9" s="2" t="s">
        <v>497</v>
      </c>
    </row>
    <row r="11" customFormat="false" ht="15" hidden="false" customHeight="false" outlineLevel="0" collapsed="false">
      <c r="A11" s="7" t="s">
        <v>3180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3" min="3" style="0" width="26"/>
    <col collapsed="false" customWidth="true" hidden="false" outlineLevel="0" max="4" min="4" style="0" width="14"/>
    <col collapsed="false" customWidth="true" hidden="false" outlineLevel="0" max="6" min="5" style="0" width="12"/>
    <col collapsed="false" customWidth="true" hidden="false" outlineLevel="0" max="7" min="7" style="0" width="14"/>
  </cols>
  <sheetData>
    <row r="1" customFormat="false" ht="46.25" hidden="false" customHeight="false" outlineLevel="0" collapsed="false">
      <c r="A1" s="3" t="s">
        <v>3155</v>
      </c>
      <c r="B1" s="3" t="s">
        <v>31</v>
      </c>
      <c r="C1" s="3" t="s">
        <v>33</v>
      </c>
      <c r="D1" s="3" t="s">
        <v>3181</v>
      </c>
      <c r="E1" s="3" t="s">
        <v>3182</v>
      </c>
      <c r="F1" s="3" t="s">
        <v>52</v>
      </c>
      <c r="G1" s="3" t="s">
        <v>53</v>
      </c>
    </row>
    <row r="2" customFormat="false" ht="15" hidden="false" customHeight="false" outlineLevel="0" collapsed="false">
      <c r="A2" s="2" t="s">
        <v>1489</v>
      </c>
      <c r="B2" s="2" t="s">
        <v>647</v>
      </c>
      <c r="C2" s="2" t="s">
        <v>1490</v>
      </c>
      <c r="D2" s="2" t="n">
        <v>33</v>
      </c>
      <c r="E2" s="2" t="n">
        <v>32</v>
      </c>
      <c r="F2" s="2" t="n">
        <v>0.1447</v>
      </c>
      <c r="G2" s="2" t="n">
        <v>0.0004</v>
      </c>
    </row>
    <row r="3" customFormat="false" ht="15" hidden="false" customHeight="false" outlineLevel="0" collapsed="false">
      <c r="A3" s="2" t="s">
        <v>280</v>
      </c>
      <c r="B3" s="2" t="s">
        <v>201</v>
      </c>
      <c r="C3" s="2" t="s">
        <v>62</v>
      </c>
      <c r="D3" s="2" t="n">
        <v>20</v>
      </c>
      <c r="E3" s="2" t="n">
        <v>20</v>
      </c>
      <c r="F3" s="2" t="n">
        <v>0.1074</v>
      </c>
      <c r="G3" s="2" t="n">
        <v>0.0009</v>
      </c>
    </row>
    <row r="4" customFormat="false" ht="23.85" hidden="false" customHeight="false" outlineLevel="0" collapsed="false">
      <c r="A4" s="2" t="s">
        <v>618</v>
      </c>
      <c r="B4" s="2" t="s">
        <v>610</v>
      </c>
      <c r="C4" s="2" t="s">
        <v>611</v>
      </c>
      <c r="D4" s="2" t="n">
        <v>11</v>
      </c>
      <c r="E4" s="2" t="n">
        <v>11</v>
      </c>
      <c r="F4" s="2" t="n">
        <v>0.0844</v>
      </c>
      <c r="G4" s="2" t="n">
        <v>0.0007</v>
      </c>
    </row>
    <row r="5" customFormat="false" ht="15" hidden="false" customHeight="false" outlineLevel="0" collapsed="false">
      <c r="A5" s="2" t="s">
        <v>694</v>
      </c>
      <c r="B5" s="2" t="s">
        <v>610</v>
      </c>
      <c r="C5" s="2" t="s">
        <v>611</v>
      </c>
      <c r="D5" s="2" t="n">
        <v>23</v>
      </c>
      <c r="E5" s="2" t="n">
        <v>20</v>
      </c>
      <c r="F5" s="2" t="n">
        <v>0.074</v>
      </c>
      <c r="G5" s="2" t="n">
        <v>0.001</v>
      </c>
    </row>
    <row r="6" customFormat="false" ht="15" hidden="false" customHeight="false" outlineLevel="0" collapsed="false">
      <c r="A6" s="2" t="s">
        <v>624</v>
      </c>
      <c r="B6" s="2" t="s">
        <v>610</v>
      </c>
      <c r="C6" s="2" t="s">
        <v>611</v>
      </c>
      <c r="D6" s="2" t="n">
        <v>10</v>
      </c>
      <c r="E6" s="2" t="n">
        <v>10</v>
      </c>
      <c r="F6" s="2" t="n">
        <v>0.059</v>
      </c>
      <c r="G6" s="2" t="n">
        <v>0</v>
      </c>
    </row>
    <row r="7" customFormat="false" ht="23.85" hidden="false" customHeight="false" outlineLevel="0" collapsed="false">
      <c r="A7" s="2" t="s">
        <v>1142</v>
      </c>
      <c r="B7" s="2" t="s">
        <v>647</v>
      </c>
      <c r="C7" s="2" t="s">
        <v>1099</v>
      </c>
      <c r="D7" s="2" t="n">
        <v>10</v>
      </c>
      <c r="E7" s="2" t="n">
        <v>10</v>
      </c>
      <c r="F7" s="2" t="n">
        <v>0.056</v>
      </c>
      <c r="G7" s="2" t="n">
        <v>0.0003</v>
      </c>
    </row>
    <row r="8" customFormat="false" ht="15" hidden="false" customHeight="false" outlineLevel="0" collapsed="false">
      <c r="A8" s="2" t="s">
        <v>1292</v>
      </c>
      <c r="B8" s="2" t="s">
        <v>163</v>
      </c>
      <c r="C8" s="2" t="s">
        <v>1280</v>
      </c>
      <c r="D8" s="2" t="n">
        <v>10</v>
      </c>
      <c r="E8" s="2" t="n">
        <v>10</v>
      </c>
      <c r="F8" s="2" t="n">
        <v>0.054</v>
      </c>
      <c r="G8" s="2" t="n">
        <v>0</v>
      </c>
    </row>
    <row r="9" customFormat="false" ht="23.85" hidden="false" customHeight="false" outlineLevel="0" collapsed="false">
      <c r="A9" s="2" t="s">
        <v>1688</v>
      </c>
      <c r="B9" s="2" t="s">
        <v>647</v>
      </c>
      <c r="C9" s="2" t="s">
        <v>1632</v>
      </c>
      <c r="D9" s="2" t="n">
        <v>6</v>
      </c>
      <c r="E9" s="2" t="n">
        <v>6</v>
      </c>
      <c r="F9" s="2" t="n">
        <v>0.0394</v>
      </c>
      <c r="G9" s="2" t="n">
        <v>0</v>
      </c>
    </row>
    <row r="10" customFormat="false" ht="15" hidden="false" customHeight="false" outlineLevel="0" collapsed="false">
      <c r="A10" s="2" t="s">
        <v>634</v>
      </c>
      <c r="B10" s="2" t="s">
        <v>610</v>
      </c>
      <c r="C10" s="2" t="s">
        <v>611</v>
      </c>
      <c r="D10" s="2" t="n">
        <v>8</v>
      </c>
      <c r="E10" s="2" t="n">
        <v>8</v>
      </c>
      <c r="F10" s="2" t="n">
        <v>0.0386</v>
      </c>
      <c r="G10" s="2" t="n">
        <v>0.0002</v>
      </c>
    </row>
    <row r="11" customFormat="false" ht="23.85" hidden="false" customHeight="false" outlineLevel="0" collapsed="false">
      <c r="A11" s="2" t="s">
        <v>658</v>
      </c>
      <c r="B11" s="2" t="s">
        <v>610</v>
      </c>
      <c r="C11" s="2" t="s">
        <v>611</v>
      </c>
      <c r="D11" s="2" t="n">
        <v>6</v>
      </c>
      <c r="E11" s="2" t="n">
        <v>6</v>
      </c>
      <c r="F11" s="2" t="n">
        <v>0.0377</v>
      </c>
      <c r="G11" s="2" t="n">
        <v>0</v>
      </c>
    </row>
    <row r="12" customFormat="false" ht="15" hidden="false" customHeight="false" outlineLevel="0" collapsed="false">
      <c r="A12" s="2" t="s">
        <v>700</v>
      </c>
      <c r="B12" s="2" t="s">
        <v>181</v>
      </c>
      <c r="C12" s="2" t="s">
        <v>611</v>
      </c>
      <c r="D12" s="2" t="n">
        <v>5</v>
      </c>
      <c r="E12" s="2" t="n">
        <v>5</v>
      </c>
      <c r="F12" s="2" t="n">
        <v>0.037</v>
      </c>
      <c r="G12" s="2" t="n">
        <v>0.0014</v>
      </c>
    </row>
    <row r="13" customFormat="false" ht="15" hidden="false" customHeight="false" outlineLevel="0" collapsed="false">
      <c r="A13" s="2" t="s">
        <v>1070</v>
      </c>
      <c r="B13" s="2" t="s">
        <v>201</v>
      </c>
      <c r="C13" s="2" t="s">
        <v>862</v>
      </c>
      <c r="D13" s="2" t="n">
        <v>8</v>
      </c>
      <c r="E13" s="2" t="n">
        <v>8</v>
      </c>
      <c r="F13" s="2" t="n">
        <v>0.0344</v>
      </c>
      <c r="G13" s="2" t="n">
        <v>0</v>
      </c>
    </row>
    <row r="14" customFormat="false" ht="15" hidden="false" customHeight="false" outlineLevel="0" collapsed="false">
      <c r="A14" s="2" t="s">
        <v>1740</v>
      </c>
      <c r="B14" s="2" t="s">
        <v>181</v>
      </c>
      <c r="C14" s="2" t="s">
        <v>1632</v>
      </c>
      <c r="D14" s="2" t="n">
        <v>7</v>
      </c>
      <c r="E14" s="2" t="n">
        <v>7</v>
      </c>
      <c r="F14" s="2" t="n">
        <v>0.0332</v>
      </c>
      <c r="G14" s="2" t="n">
        <v>0.0012</v>
      </c>
    </row>
    <row r="15" customFormat="false" ht="23.85" hidden="false" customHeight="false" outlineLevel="0" collapsed="false">
      <c r="A15" s="2" t="s">
        <v>1148</v>
      </c>
      <c r="B15" s="2" t="s">
        <v>163</v>
      </c>
      <c r="C15" s="2" t="s">
        <v>1099</v>
      </c>
      <c r="D15" s="2" t="n">
        <v>6</v>
      </c>
      <c r="E15" s="2" t="n">
        <v>6</v>
      </c>
      <c r="F15" s="2" t="n">
        <v>0.0328</v>
      </c>
      <c r="G15" s="2" t="n">
        <v>0</v>
      </c>
    </row>
    <row r="16" customFormat="false" ht="23.85" hidden="false" customHeight="false" outlineLevel="0" collapsed="false">
      <c r="A16" s="2" t="s">
        <v>1824</v>
      </c>
      <c r="B16" s="2" t="s">
        <v>181</v>
      </c>
      <c r="C16" s="2" t="s">
        <v>1632</v>
      </c>
      <c r="D16" s="2" t="n">
        <v>5</v>
      </c>
      <c r="E16" s="2" t="n">
        <v>5</v>
      </c>
      <c r="F16" s="2" t="n">
        <v>0.0307</v>
      </c>
      <c r="G16" s="2" t="n">
        <v>0</v>
      </c>
    </row>
    <row r="17" customFormat="false" ht="15" hidden="false" customHeight="false" outlineLevel="0" collapsed="false">
      <c r="A17" s="2" t="s">
        <v>219</v>
      </c>
      <c r="B17" s="2" t="s">
        <v>163</v>
      </c>
      <c r="C17" s="2" t="s">
        <v>62</v>
      </c>
      <c r="D17" s="2" t="n">
        <v>6</v>
      </c>
      <c r="E17" s="2" t="n">
        <v>6</v>
      </c>
      <c r="F17" s="2" t="n">
        <v>0.0298</v>
      </c>
      <c r="G17" s="2" t="n">
        <v>0</v>
      </c>
    </row>
    <row r="18" customFormat="false" ht="15" hidden="false" customHeight="false" outlineLevel="0" collapsed="false">
      <c r="A18" s="2" t="s">
        <v>267</v>
      </c>
      <c r="B18" s="2" t="s">
        <v>163</v>
      </c>
      <c r="C18" s="2" t="s">
        <v>62</v>
      </c>
      <c r="D18" s="2" t="n">
        <v>6</v>
      </c>
      <c r="E18" s="2" t="n">
        <v>6</v>
      </c>
      <c r="F18" s="2" t="n">
        <v>0.0286</v>
      </c>
      <c r="G18" s="2" t="n">
        <v>0.0007</v>
      </c>
    </row>
    <row r="19" customFormat="false" ht="15" hidden="false" customHeight="false" outlineLevel="0" collapsed="false">
      <c r="A19" s="2" t="s">
        <v>1154</v>
      </c>
      <c r="B19" s="2" t="s">
        <v>163</v>
      </c>
      <c r="C19" s="2" t="s">
        <v>1099</v>
      </c>
      <c r="D19" s="2" t="n">
        <v>8</v>
      </c>
      <c r="E19" s="2" t="n">
        <v>8</v>
      </c>
      <c r="F19" s="2" t="n">
        <v>0.0282</v>
      </c>
      <c r="G19" s="2" t="n">
        <v>0</v>
      </c>
    </row>
    <row r="20" customFormat="false" ht="15" hidden="false" customHeight="false" outlineLevel="0" collapsed="false">
      <c r="A20" s="2" t="s">
        <v>577</v>
      </c>
      <c r="B20" s="2" t="s">
        <v>352</v>
      </c>
      <c r="C20" s="2" t="s">
        <v>507</v>
      </c>
      <c r="D20" s="2" t="n">
        <v>5</v>
      </c>
      <c r="E20" s="2" t="n">
        <v>5</v>
      </c>
      <c r="F20" s="2" t="n">
        <v>0.0274</v>
      </c>
      <c r="G20" s="2" t="n">
        <v>0.0002</v>
      </c>
    </row>
    <row r="21" customFormat="false" ht="23.85" hidden="false" customHeight="false" outlineLevel="0" collapsed="false">
      <c r="A21" s="2" t="s">
        <v>1694</v>
      </c>
      <c r="B21" s="2" t="s">
        <v>393</v>
      </c>
      <c r="C21" s="2" t="s">
        <v>1632</v>
      </c>
      <c r="D21" s="2" t="n">
        <v>5</v>
      </c>
      <c r="E21" s="2" t="n">
        <v>5</v>
      </c>
      <c r="F21" s="2" t="n">
        <v>0.027</v>
      </c>
      <c r="G21" s="2" t="n">
        <v>0</v>
      </c>
    </row>
    <row r="22" customFormat="false" ht="15" hidden="false" customHeight="false" outlineLevel="0" collapsed="false">
      <c r="A22" s="2" t="s">
        <v>869</v>
      </c>
      <c r="B22" s="2" t="s">
        <v>870</v>
      </c>
      <c r="C22" s="2" t="s">
        <v>862</v>
      </c>
      <c r="D22" s="2" t="n">
        <v>3</v>
      </c>
      <c r="E22" s="2" t="n">
        <v>3</v>
      </c>
      <c r="F22" s="2" t="n">
        <v>0.0247</v>
      </c>
      <c r="G22" s="2" t="n">
        <v>0</v>
      </c>
    </row>
    <row r="23" customFormat="false" ht="15" hidden="false" customHeight="false" outlineLevel="0" collapsed="false">
      <c r="A23" s="2" t="s">
        <v>1631</v>
      </c>
      <c r="B23" s="2" t="s">
        <v>393</v>
      </c>
      <c r="C23" s="2" t="s">
        <v>1632</v>
      </c>
      <c r="D23" s="2" t="n">
        <v>6</v>
      </c>
      <c r="E23" s="2" t="n">
        <v>6</v>
      </c>
      <c r="F23" s="2" t="n">
        <v>0.0245</v>
      </c>
      <c r="G23" s="2" t="n">
        <v>0.0013</v>
      </c>
    </row>
    <row r="24" customFormat="false" ht="15" hidden="false" customHeight="false" outlineLevel="0" collapsed="false">
      <c r="A24" s="2" t="s">
        <v>2072</v>
      </c>
      <c r="B24" s="2" t="s">
        <v>181</v>
      </c>
      <c r="C24" s="2" t="s">
        <v>1632</v>
      </c>
      <c r="D24" s="2" t="n">
        <v>4</v>
      </c>
      <c r="E24" s="2" t="n">
        <v>4</v>
      </c>
      <c r="F24" s="2" t="n">
        <v>0.0226</v>
      </c>
      <c r="G24" s="2" t="n">
        <v>0</v>
      </c>
    </row>
    <row r="25" customFormat="false" ht="15" hidden="false" customHeight="false" outlineLevel="0" collapsed="false">
      <c r="A25" s="2" t="s">
        <v>2117</v>
      </c>
      <c r="B25" s="2" t="s">
        <v>181</v>
      </c>
      <c r="C25" s="2" t="s">
        <v>1632</v>
      </c>
      <c r="D25" s="2" t="n">
        <v>3</v>
      </c>
      <c r="E25" s="2" t="n">
        <v>3</v>
      </c>
      <c r="F25" s="2" t="n">
        <v>0.0209</v>
      </c>
      <c r="G25" s="2" t="n">
        <v>0</v>
      </c>
    </row>
    <row r="26" customFormat="false" ht="15" hidden="false" customHeight="false" outlineLevel="0" collapsed="false">
      <c r="A26" s="2" t="s">
        <v>967</v>
      </c>
      <c r="B26" s="2" t="s">
        <v>352</v>
      </c>
      <c r="C26" s="2" t="s">
        <v>862</v>
      </c>
      <c r="D26" s="2" t="n">
        <v>6</v>
      </c>
      <c r="E26" s="2" t="n">
        <v>6</v>
      </c>
      <c r="F26" s="2" t="n">
        <v>0.0195</v>
      </c>
      <c r="G26" s="2" t="n">
        <v>0</v>
      </c>
    </row>
    <row r="27" customFormat="false" ht="15" hidden="false" customHeight="false" outlineLevel="0" collapsed="false">
      <c r="A27" s="2" t="s">
        <v>1882</v>
      </c>
      <c r="B27" s="2" t="s">
        <v>233</v>
      </c>
      <c r="C27" s="2" t="s">
        <v>1632</v>
      </c>
      <c r="D27" s="2" t="n">
        <v>6</v>
      </c>
      <c r="E27" s="2" t="n">
        <v>6</v>
      </c>
      <c r="F27" s="2" t="n">
        <v>0.0188</v>
      </c>
      <c r="G27" s="2" t="n">
        <v>0</v>
      </c>
    </row>
    <row r="28" customFormat="false" ht="15" hidden="false" customHeight="false" outlineLevel="0" collapsed="false">
      <c r="A28" s="2" t="s">
        <v>1190</v>
      </c>
      <c r="B28" s="2" t="s">
        <v>163</v>
      </c>
      <c r="C28" s="2" t="s">
        <v>1099</v>
      </c>
      <c r="D28" s="2" t="n">
        <v>9</v>
      </c>
      <c r="E28" s="2" t="n">
        <v>9</v>
      </c>
      <c r="F28" s="2" t="n">
        <v>0.0188</v>
      </c>
      <c r="G28" s="2" t="n">
        <v>0</v>
      </c>
    </row>
    <row r="29" customFormat="false" ht="15" hidden="false" customHeight="false" outlineLevel="0" collapsed="false">
      <c r="A29" s="2" t="s">
        <v>743</v>
      </c>
      <c r="B29" s="2" t="s">
        <v>682</v>
      </c>
      <c r="C29" s="2" t="s">
        <v>611</v>
      </c>
      <c r="D29" s="2" t="n">
        <v>4</v>
      </c>
      <c r="E29" s="2" t="n">
        <v>4</v>
      </c>
      <c r="F29" s="2" t="n">
        <v>0.0182</v>
      </c>
      <c r="G29" s="2" t="n">
        <v>0</v>
      </c>
    </row>
    <row r="30" customFormat="false" ht="15" hidden="false" customHeight="false" outlineLevel="0" collapsed="false">
      <c r="A30" s="2" t="s">
        <v>520</v>
      </c>
      <c r="B30" s="2" t="s">
        <v>352</v>
      </c>
      <c r="C30" s="2" t="s">
        <v>507</v>
      </c>
      <c r="D30" s="2" t="n">
        <v>10</v>
      </c>
      <c r="E30" s="2" t="n">
        <v>10</v>
      </c>
      <c r="F30" s="2" t="n">
        <v>0.0177</v>
      </c>
      <c r="G30" s="2" t="n">
        <v>0.0001</v>
      </c>
    </row>
    <row r="31" customFormat="false" ht="15" hidden="false" customHeight="false" outlineLevel="0" collapsed="false">
      <c r="A31" s="2" t="s">
        <v>979</v>
      </c>
      <c r="B31" s="2" t="s">
        <v>163</v>
      </c>
      <c r="C31" s="2" t="s">
        <v>862</v>
      </c>
      <c r="D31" s="2" t="n">
        <v>5</v>
      </c>
      <c r="E31" s="2" t="n">
        <v>5</v>
      </c>
      <c r="F31" s="2" t="n">
        <v>0.0176</v>
      </c>
      <c r="G31" s="2" t="n">
        <v>0</v>
      </c>
    </row>
    <row r="32" customFormat="false" ht="15" hidden="false" customHeight="false" outlineLevel="0" collapsed="false">
      <c r="A32" s="2" t="s">
        <v>1805</v>
      </c>
      <c r="B32" s="2" t="s">
        <v>181</v>
      </c>
      <c r="C32" s="2" t="s">
        <v>1632</v>
      </c>
      <c r="D32" s="2" t="n">
        <v>6</v>
      </c>
      <c r="E32" s="2" t="n">
        <v>5</v>
      </c>
      <c r="F32" s="2" t="n">
        <v>0.0175</v>
      </c>
      <c r="G32" s="2" t="n">
        <v>0</v>
      </c>
    </row>
    <row r="33" customFormat="false" ht="15" hidden="false" customHeight="false" outlineLevel="0" collapsed="false">
      <c r="A33" s="2" t="s">
        <v>1223</v>
      </c>
      <c r="B33" s="2" t="s">
        <v>163</v>
      </c>
      <c r="C33" s="2" t="s">
        <v>1099</v>
      </c>
      <c r="D33" s="2" t="n">
        <v>4</v>
      </c>
      <c r="E33" s="2" t="n">
        <v>4</v>
      </c>
      <c r="F33" s="2" t="n">
        <v>0.0175</v>
      </c>
      <c r="G33" s="2" t="n">
        <v>0.0001</v>
      </c>
    </row>
    <row r="34" customFormat="false" ht="15" hidden="false" customHeight="false" outlineLevel="0" collapsed="false">
      <c r="A34" s="2" t="s">
        <v>1205</v>
      </c>
      <c r="B34" s="2" t="s">
        <v>163</v>
      </c>
      <c r="C34" s="2" t="s">
        <v>1099</v>
      </c>
      <c r="D34" s="2" t="n">
        <v>3</v>
      </c>
      <c r="E34" s="2" t="n">
        <v>3</v>
      </c>
      <c r="F34" s="2" t="n">
        <v>0.0163</v>
      </c>
      <c r="G34" s="2" t="n">
        <v>0</v>
      </c>
    </row>
    <row r="35" customFormat="false" ht="15" hidden="false" customHeight="false" outlineLevel="0" collapsed="false">
      <c r="A35" s="2" t="s">
        <v>1778</v>
      </c>
      <c r="B35" s="2" t="s">
        <v>181</v>
      </c>
      <c r="C35" s="2" t="s">
        <v>1632</v>
      </c>
      <c r="D35" s="2" t="n">
        <v>5</v>
      </c>
      <c r="E35" s="2" t="n">
        <v>5</v>
      </c>
      <c r="F35" s="2" t="n">
        <v>0.0152</v>
      </c>
      <c r="G35" s="2" t="n">
        <v>0</v>
      </c>
    </row>
    <row r="36" customFormat="false" ht="23.85" hidden="false" customHeight="false" outlineLevel="0" collapsed="false">
      <c r="A36" s="2" t="s">
        <v>1729</v>
      </c>
      <c r="B36" s="2" t="s">
        <v>647</v>
      </c>
      <c r="C36" s="2" t="s">
        <v>1632</v>
      </c>
      <c r="D36" s="2" t="n">
        <v>4</v>
      </c>
      <c r="E36" s="2" t="n">
        <v>4</v>
      </c>
      <c r="F36" s="2" t="n">
        <v>0.0147</v>
      </c>
      <c r="G36" s="2" t="n">
        <v>0</v>
      </c>
    </row>
    <row r="37" customFormat="false" ht="15" hidden="false" customHeight="false" outlineLevel="0" collapsed="false">
      <c r="A37" s="2" t="s">
        <v>382</v>
      </c>
      <c r="B37" s="2" t="s">
        <v>302</v>
      </c>
      <c r="C37" s="2" t="s">
        <v>304</v>
      </c>
      <c r="D37" s="2" t="n">
        <v>4</v>
      </c>
      <c r="E37" s="2" t="n">
        <v>4</v>
      </c>
      <c r="F37" s="2" t="n">
        <v>0.0137</v>
      </c>
      <c r="G37" s="2" t="n">
        <v>0</v>
      </c>
    </row>
    <row r="38" customFormat="false" ht="15" hidden="false" customHeight="false" outlineLevel="0" collapsed="false">
      <c r="A38" s="2" t="s">
        <v>1893</v>
      </c>
      <c r="B38" s="2" t="s">
        <v>181</v>
      </c>
      <c r="C38" s="2" t="s">
        <v>1632</v>
      </c>
      <c r="D38" s="2" t="n">
        <v>5</v>
      </c>
      <c r="E38" s="2" t="n">
        <v>5</v>
      </c>
      <c r="F38" s="2" t="n">
        <v>0.0123</v>
      </c>
      <c r="G38" s="2" t="n">
        <v>0.0003</v>
      </c>
    </row>
    <row r="39" customFormat="false" ht="15" hidden="false" customHeight="false" outlineLevel="0" collapsed="false">
      <c r="A39" s="2" t="s">
        <v>172</v>
      </c>
      <c r="B39" s="2" t="s">
        <v>163</v>
      </c>
      <c r="C39" s="2" t="s">
        <v>62</v>
      </c>
      <c r="D39" s="2" t="n">
        <v>4</v>
      </c>
      <c r="E39" s="2" t="n">
        <v>4</v>
      </c>
      <c r="F39" s="2" t="n">
        <v>0.0118</v>
      </c>
      <c r="G39" s="2" t="n">
        <v>0</v>
      </c>
    </row>
    <row r="40" customFormat="false" ht="15" hidden="false" customHeight="false" outlineLevel="0" collapsed="false">
      <c r="A40" s="2" t="s">
        <v>1321</v>
      </c>
      <c r="B40" s="2" t="s">
        <v>201</v>
      </c>
      <c r="C40" s="2" t="s">
        <v>1280</v>
      </c>
      <c r="D40" s="2" t="n">
        <v>4</v>
      </c>
      <c r="E40" s="2" t="n">
        <v>4</v>
      </c>
      <c r="F40" s="2" t="n">
        <v>0.0111</v>
      </c>
      <c r="G40" s="2" t="n">
        <v>0</v>
      </c>
    </row>
    <row r="41" customFormat="false" ht="15" hidden="false" customHeight="false" outlineLevel="0" collapsed="false">
      <c r="A41" s="2" t="s">
        <v>537</v>
      </c>
      <c r="B41" s="2" t="s">
        <v>352</v>
      </c>
      <c r="C41" s="2" t="s">
        <v>507</v>
      </c>
      <c r="D41" s="2" t="n">
        <v>6</v>
      </c>
      <c r="E41" s="2" t="n">
        <v>6</v>
      </c>
      <c r="F41" s="2" t="n">
        <v>0.0109</v>
      </c>
      <c r="G41" s="2" t="n">
        <v>0.0005</v>
      </c>
    </row>
    <row r="42" customFormat="false" ht="15" hidden="false" customHeight="false" outlineLevel="0" collapsed="false">
      <c r="A42" s="2" t="s">
        <v>761</v>
      </c>
      <c r="B42" s="2" t="s">
        <v>233</v>
      </c>
      <c r="C42" s="2" t="s">
        <v>611</v>
      </c>
      <c r="D42" s="2" t="n">
        <v>5</v>
      </c>
      <c r="E42" s="2" t="n">
        <v>5</v>
      </c>
      <c r="F42" s="2" t="n">
        <v>0.0107</v>
      </c>
      <c r="G42" s="2" t="n">
        <v>0</v>
      </c>
    </row>
    <row r="43" customFormat="false" ht="15" hidden="false" customHeight="false" outlineLevel="0" collapsed="false">
      <c r="A43" s="2" t="s">
        <v>249</v>
      </c>
      <c r="B43" s="2" t="s">
        <v>250</v>
      </c>
      <c r="C43" s="2" t="s">
        <v>62</v>
      </c>
      <c r="D43" s="2" t="n">
        <v>5</v>
      </c>
      <c r="E43" s="2" t="n">
        <v>5</v>
      </c>
      <c r="F43" s="2" t="n">
        <v>0.0107</v>
      </c>
      <c r="G43" s="2" t="n">
        <v>0.0001</v>
      </c>
    </row>
    <row r="44" customFormat="false" ht="15" hidden="false" customHeight="false" outlineLevel="0" collapsed="false">
      <c r="A44" s="2" t="s">
        <v>1496</v>
      </c>
      <c r="B44" s="2" t="s">
        <v>647</v>
      </c>
      <c r="C44" s="2" t="s">
        <v>1490</v>
      </c>
      <c r="D44" s="2" t="n">
        <v>5</v>
      </c>
      <c r="E44" s="2" t="n">
        <v>3</v>
      </c>
      <c r="F44" s="2" t="n">
        <v>0.0106</v>
      </c>
      <c r="G44" s="2" t="n">
        <v>0.0005</v>
      </c>
    </row>
    <row r="45" customFormat="false" ht="15" hidden="false" customHeight="false" outlineLevel="0" collapsed="false">
      <c r="A45" s="2" t="s">
        <v>1994</v>
      </c>
      <c r="B45" s="2" t="s">
        <v>181</v>
      </c>
      <c r="C45" s="2" t="s">
        <v>1632</v>
      </c>
      <c r="D45" s="2" t="n">
        <v>3</v>
      </c>
      <c r="E45" s="2" t="n">
        <v>3</v>
      </c>
      <c r="F45" s="2" t="n">
        <v>0.0106</v>
      </c>
      <c r="G45" s="2" t="n">
        <v>0</v>
      </c>
    </row>
    <row r="46" customFormat="false" ht="15" hidden="false" customHeight="false" outlineLevel="0" collapsed="false">
      <c r="A46" s="2" t="s">
        <v>777</v>
      </c>
      <c r="B46" s="2" t="s">
        <v>181</v>
      </c>
      <c r="C46" s="2" t="s">
        <v>611</v>
      </c>
      <c r="D46" s="2" t="n">
        <v>5</v>
      </c>
      <c r="E46" s="2" t="n">
        <v>5</v>
      </c>
      <c r="F46" s="2" t="n">
        <v>0.0096</v>
      </c>
      <c r="G46" s="2" t="n">
        <v>0.0005</v>
      </c>
    </row>
    <row r="47" customFormat="false" ht="15" hidden="false" customHeight="false" outlineLevel="0" collapsed="false">
      <c r="A47" s="2" t="s">
        <v>1015</v>
      </c>
      <c r="B47" s="2" t="s">
        <v>352</v>
      </c>
      <c r="C47" s="2" t="s">
        <v>862</v>
      </c>
      <c r="D47" s="2" t="n">
        <v>3</v>
      </c>
      <c r="E47" s="2" t="n">
        <v>3</v>
      </c>
      <c r="F47" s="2" t="n">
        <v>0.0091</v>
      </c>
      <c r="G47" s="2" t="n">
        <v>0</v>
      </c>
    </row>
    <row r="48" customFormat="false" ht="15" hidden="false" customHeight="false" outlineLevel="0" collapsed="false">
      <c r="A48" s="2" t="s">
        <v>566</v>
      </c>
      <c r="B48" s="2" t="s">
        <v>352</v>
      </c>
      <c r="C48" s="2" t="s">
        <v>507</v>
      </c>
      <c r="D48" s="2" t="n">
        <v>4</v>
      </c>
      <c r="E48" s="2" t="n">
        <v>4</v>
      </c>
      <c r="F48" s="2" t="n">
        <v>0.0084</v>
      </c>
      <c r="G48" s="2" t="n">
        <v>0</v>
      </c>
    </row>
    <row r="49" customFormat="false" ht="23.85" hidden="false" customHeight="false" outlineLevel="0" collapsed="false">
      <c r="A49" s="2" t="s">
        <v>1091</v>
      </c>
      <c r="B49" s="2" t="s">
        <v>233</v>
      </c>
      <c r="C49" s="2" t="s">
        <v>862</v>
      </c>
      <c r="D49" s="2" t="n">
        <v>3</v>
      </c>
      <c r="E49" s="2" t="n">
        <v>3</v>
      </c>
      <c r="F49" s="2" t="n">
        <v>0.0077</v>
      </c>
      <c r="G49" s="2" t="n">
        <v>0</v>
      </c>
    </row>
    <row r="50" customFormat="false" ht="15" hidden="false" customHeight="false" outlineLevel="0" collapsed="false">
      <c r="A50" s="2" t="s">
        <v>1098</v>
      </c>
      <c r="B50" s="2" t="s">
        <v>302</v>
      </c>
      <c r="C50" s="2" t="s">
        <v>1099</v>
      </c>
      <c r="D50" s="2" t="n">
        <v>3</v>
      </c>
      <c r="E50" s="2" t="n">
        <v>3</v>
      </c>
      <c r="F50" s="2" t="n">
        <v>0.0075</v>
      </c>
      <c r="G50" s="2" t="n">
        <v>0</v>
      </c>
    </row>
    <row r="51" customFormat="false" ht="15" hidden="false" customHeight="false" outlineLevel="0" collapsed="false">
      <c r="A51" s="2" t="s">
        <v>1985</v>
      </c>
      <c r="B51" s="2" t="s">
        <v>393</v>
      </c>
      <c r="C51" s="2" t="s">
        <v>1632</v>
      </c>
      <c r="D51" s="2" t="n">
        <v>3</v>
      </c>
      <c r="E51" s="2" t="n">
        <v>3</v>
      </c>
      <c r="F51" s="2" t="n">
        <v>0.0071</v>
      </c>
      <c r="G51" s="2" t="n">
        <v>0</v>
      </c>
    </row>
    <row r="52" customFormat="false" ht="15" hidden="false" customHeight="false" outlineLevel="0" collapsed="false">
      <c r="A52" s="2" t="s">
        <v>1677</v>
      </c>
      <c r="B52" s="2" t="s">
        <v>682</v>
      </c>
      <c r="C52" s="2" t="s">
        <v>1632</v>
      </c>
      <c r="D52" s="2" t="n">
        <v>3</v>
      </c>
      <c r="E52" s="2" t="n">
        <v>3</v>
      </c>
      <c r="F52" s="2" t="n">
        <v>0.0071</v>
      </c>
      <c r="G52" s="2" t="n">
        <v>0.0002</v>
      </c>
    </row>
    <row r="53" customFormat="false" ht="15" hidden="false" customHeight="false" outlineLevel="0" collapsed="false">
      <c r="A53" s="2" t="s">
        <v>1080</v>
      </c>
      <c r="B53" s="2" t="s">
        <v>352</v>
      </c>
      <c r="C53" s="2" t="s">
        <v>862</v>
      </c>
      <c r="D53" s="2" t="n">
        <v>2</v>
      </c>
      <c r="E53" s="2" t="n">
        <v>2</v>
      </c>
      <c r="F53" s="2" t="n">
        <v>0.0071</v>
      </c>
      <c r="G53" s="2" t="n">
        <v>0</v>
      </c>
    </row>
    <row r="54" customFormat="false" ht="15" hidden="false" customHeight="false" outlineLevel="0" collapsed="false">
      <c r="A54" s="2" t="s">
        <v>1473</v>
      </c>
      <c r="B54" s="2" t="s">
        <v>870</v>
      </c>
      <c r="C54" s="2" t="s">
        <v>1280</v>
      </c>
      <c r="D54" s="2" t="n">
        <v>3</v>
      </c>
      <c r="E54" s="2" t="n">
        <v>3</v>
      </c>
      <c r="F54" s="2" t="n">
        <v>0.0071</v>
      </c>
      <c r="G54" s="2" t="n">
        <v>0</v>
      </c>
    </row>
    <row r="55" customFormat="false" ht="15" hidden="false" customHeight="false" outlineLevel="0" collapsed="false">
      <c r="A55" s="2" t="s">
        <v>664</v>
      </c>
      <c r="B55" s="2" t="s">
        <v>610</v>
      </c>
      <c r="C55" s="2" t="s">
        <v>611</v>
      </c>
      <c r="D55" s="2" t="n">
        <v>3</v>
      </c>
      <c r="E55" s="2" t="n">
        <v>3</v>
      </c>
      <c r="F55" s="2" t="n">
        <v>0.0069</v>
      </c>
      <c r="G55" s="2" t="n">
        <v>0</v>
      </c>
    </row>
    <row r="56" customFormat="false" ht="23.85" hidden="false" customHeight="false" outlineLevel="0" collapsed="false">
      <c r="A56" s="2" t="s">
        <v>1217</v>
      </c>
      <c r="B56" s="2" t="s">
        <v>163</v>
      </c>
      <c r="C56" s="2" t="s">
        <v>1099</v>
      </c>
      <c r="D56" s="2" t="n">
        <v>2</v>
      </c>
      <c r="E56" s="2" t="n">
        <v>2</v>
      </c>
      <c r="F56" s="2" t="n">
        <v>0.0069</v>
      </c>
      <c r="G56" s="2" t="n">
        <v>0</v>
      </c>
    </row>
    <row r="57" customFormat="false" ht="15" hidden="false" customHeight="false" outlineLevel="0" collapsed="false">
      <c r="A57" s="2" t="s">
        <v>733</v>
      </c>
      <c r="B57" s="2" t="s">
        <v>682</v>
      </c>
      <c r="C57" s="2" t="s">
        <v>611</v>
      </c>
      <c r="D57" s="2" t="n">
        <v>3</v>
      </c>
      <c r="E57" s="2" t="n">
        <v>3</v>
      </c>
      <c r="F57" s="2" t="n">
        <v>0.0066</v>
      </c>
      <c r="G57" s="2" t="n">
        <v>0</v>
      </c>
    </row>
    <row r="58" customFormat="false" ht="15" hidden="false" customHeight="false" outlineLevel="0" collapsed="false">
      <c r="A58" s="2" t="s">
        <v>766</v>
      </c>
      <c r="B58" s="2" t="s">
        <v>181</v>
      </c>
      <c r="C58" s="2" t="s">
        <v>611</v>
      </c>
      <c r="D58" s="2" t="n">
        <v>6</v>
      </c>
      <c r="E58" s="2" t="n">
        <v>6</v>
      </c>
      <c r="F58" s="2" t="n">
        <v>0.0065</v>
      </c>
      <c r="G58" s="2" t="n">
        <v>0</v>
      </c>
    </row>
    <row r="59" customFormat="false" ht="23.85" hidden="false" customHeight="false" outlineLevel="0" collapsed="false">
      <c r="A59" s="2" t="s">
        <v>943</v>
      </c>
      <c r="B59" s="2" t="s">
        <v>861</v>
      </c>
      <c r="C59" s="2" t="s">
        <v>862</v>
      </c>
      <c r="D59" s="2" t="n">
        <v>3</v>
      </c>
      <c r="E59" s="2" t="n">
        <v>3</v>
      </c>
      <c r="F59" s="2" t="n">
        <v>0.0059</v>
      </c>
      <c r="G59" s="2" t="n">
        <v>0</v>
      </c>
    </row>
    <row r="60" customFormat="false" ht="15" hidden="false" customHeight="false" outlineLevel="0" collapsed="false">
      <c r="A60" s="2" t="s">
        <v>1735</v>
      </c>
      <c r="B60" s="2" t="s">
        <v>181</v>
      </c>
      <c r="C60" s="2" t="s">
        <v>1632</v>
      </c>
      <c r="D60" s="2" t="n">
        <v>2</v>
      </c>
      <c r="E60" s="2" t="n">
        <v>2</v>
      </c>
      <c r="F60" s="2" t="n">
        <v>0.0058</v>
      </c>
      <c r="G60" s="2" t="n">
        <v>0</v>
      </c>
    </row>
    <row r="61" customFormat="false" ht="23.85" hidden="false" customHeight="false" outlineLevel="0" collapsed="false">
      <c r="A61" s="2" t="s">
        <v>937</v>
      </c>
      <c r="B61" s="2" t="s">
        <v>861</v>
      </c>
      <c r="C61" s="2" t="s">
        <v>862</v>
      </c>
      <c r="D61" s="2" t="n">
        <v>4</v>
      </c>
      <c r="E61" s="2" t="n">
        <v>4</v>
      </c>
      <c r="F61" s="2" t="n">
        <v>0.0056</v>
      </c>
      <c r="G61" s="2" t="n">
        <v>0.0001</v>
      </c>
    </row>
    <row r="62" customFormat="false" ht="15" hidden="false" customHeight="false" outlineLevel="0" collapsed="false">
      <c r="A62" s="2" t="s">
        <v>232</v>
      </c>
      <c r="B62" s="2" t="s">
        <v>233</v>
      </c>
      <c r="C62" s="2" t="s">
        <v>62</v>
      </c>
      <c r="D62" s="2" t="n">
        <v>3</v>
      </c>
      <c r="E62" s="2" t="n">
        <v>3</v>
      </c>
      <c r="F62" s="2" t="n">
        <v>0.0054</v>
      </c>
      <c r="G62" s="2" t="n">
        <v>0.0003</v>
      </c>
    </row>
    <row r="63" customFormat="false" ht="15" hidden="false" customHeight="false" outlineLevel="0" collapsed="false">
      <c r="A63" s="2" t="s">
        <v>1467</v>
      </c>
      <c r="B63" s="2" t="s">
        <v>870</v>
      </c>
      <c r="C63" s="2" t="s">
        <v>1280</v>
      </c>
      <c r="D63" s="2" t="n">
        <v>3</v>
      </c>
      <c r="E63" s="2" t="n">
        <v>3</v>
      </c>
      <c r="F63" s="2" t="n">
        <v>0.0051</v>
      </c>
      <c r="G63" s="2" t="n">
        <v>0</v>
      </c>
    </row>
    <row r="64" customFormat="false" ht="15" hidden="false" customHeight="false" outlineLevel="0" collapsed="false">
      <c r="A64" s="2" t="s">
        <v>1440</v>
      </c>
      <c r="B64" s="2" t="s">
        <v>870</v>
      </c>
      <c r="C64" s="2" t="s">
        <v>1280</v>
      </c>
      <c r="D64" s="2" t="n">
        <v>3</v>
      </c>
      <c r="E64" s="2" t="n">
        <v>3</v>
      </c>
      <c r="F64" s="2" t="n">
        <v>0.005</v>
      </c>
      <c r="G64" s="2" t="n">
        <v>0</v>
      </c>
    </row>
    <row r="65" customFormat="false" ht="15" hidden="false" customHeight="false" outlineLevel="0" collapsed="false">
      <c r="A65" s="2" t="s">
        <v>162</v>
      </c>
      <c r="B65" s="2" t="s">
        <v>163</v>
      </c>
      <c r="C65" s="2" t="s">
        <v>62</v>
      </c>
      <c r="D65" s="2" t="n">
        <v>3</v>
      </c>
      <c r="E65" s="2" t="n">
        <v>3</v>
      </c>
      <c r="F65" s="2" t="n">
        <v>0.0048</v>
      </c>
      <c r="G65" s="2" t="n">
        <v>0.0002</v>
      </c>
    </row>
    <row r="66" customFormat="false" ht="15" hidden="false" customHeight="false" outlineLevel="0" collapsed="false">
      <c r="A66" s="2" t="s">
        <v>225</v>
      </c>
      <c r="B66" s="2" t="s">
        <v>201</v>
      </c>
      <c r="C66" s="2" t="s">
        <v>62</v>
      </c>
      <c r="D66" s="2" t="n">
        <v>3</v>
      </c>
      <c r="E66" s="2" t="n">
        <v>3</v>
      </c>
      <c r="F66" s="2" t="n">
        <v>0.0048</v>
      </c>
      <c r="G66" s="2" t="n">
        <v>0</v>
      </c>
    </row>
    <row r="67" customFormat="false" ht="15" hidden="false" customHeight="false" outlineLevel="0" collapsed="false">
      <c r="A67" s="2" t="s">
        <v>2100</v>
      </c>
      <c r="B67" s="2" t="s">
        <v>181</v>
      </c>
      <c r="C67" s="2" t="s">
        <v>1632</v>
      </c>
      <c r="D67" s="2" t="n">
        <v>3</v>
      </c>
      <c r="E67" s="2" t="n">
        <v>3</v>
      </c>
      <c r="F67" s="2" t="n">
        <v>0.0048</v>
      </c>
      <c r="G67" s="2" t="n">
        <v>0</v>
      </c>
    </row>
    <row r="68" customFormat="false" ht="15" hidden="false" customHeight="false" outlineLevel="0" collapsed="false">
      <c r="A68" s="2" t="s">
        <v>602</v>
      </c>
      <c r="B68" s="2" t="s">
        <v>352</v>
      </c>
      <c r="C68" s="2" t="s">
        <v>507</v>
      </c>
      <c r="D68" s="2" t="n">
        <v>3</v>
      </c>
      <c r="E68" s="2" t="n">
        <v>3</v>
      </c>
      <c r="F68" s="2" t="n">
        <v>0.0045</v>
      </c>
      <c r="G68" s="2" t="n">
        <v>0</v>
      </c>
    </row>
    <row r="69" customFormat="false" ht="23.85" hidden="false" customHeight="false" outlineLevel="0" collapsed="false">
      <c r="A69" s="2" t="s">
        <v>652</v>
      </c>
      <c r="B69" s="2" t="s">
        <v>647</v>
      </c>
      <c r="C69" s="2" t="s">
        <v>611</v>
      </c>
      <c r="D69" s="2" t="n">
        <v>4</v>
      </c>
      <c r="E69" s="2" t="n">
        <v>4</v>
      </c>
      <c r="F69" s="2" t="n">
        <v>0.0044</v>
      </c>
      <c r="G69" s="2" t="n">
        <v>0.0011</v>
      </c>
    </row>
    <row r="70" customFormat="false" ht="23.85" hidden="false" customHeight="false" outlineLevel="0" collapsed="false">
      <c r="A70" s="2" t="s">
        <v>711</v>
      </c>
      <c r="B70" s="2" t="s">
        <v>682</v>
      </c>
      <c r="C70" s="2" t="s">
        <v>611</v>
      </c>
      <c r="D70" s="2" t="n">
        <v>5</v>
      </c>
      <c r="E70" s="2" t="n">
        <v>5</v>
      </c>
      <c r="F70" s="2" t="n">
        <v>0.0043</v>
      </c>
      <c r="G70" s="2" t="n">
        <v>0</v>
      </c>
    </row>
    <row r="71" customFormat="false" ht="15" hidden="false" customHeight="false" outlineLevel="0" collapsed="false">
      <c r="A71" s="2" t="s">
        <v>1938</v>
      </c>
      <c r="B71" s="2" t="s">
        <v>181</v>
      </c>
      <c r="C71" s="2" t="s">
        <v>1632</v>
      </c>
      <c r="D71" s="2" t="n">
        <v>3</v>
      </c>
      <c r="E71" s="2" t="n">
        <v>3</v>
      </c>
      <c r="F71" s="2" t="n">
        <v>0.0042</v>
      </c>
      <c r="G71" s="2" t="n">
        <v>0.0004</v>
      </c>
    </row>
    <row r="72" customFormat="false" ht="15" hidden="false" customHeight="false" outlineLevel="0" collapsed="false">
      <c r="A72" s="2" t="s">
        <v>2032</v>
      </c>
      <c r="B72" s="2" t="s">
        <v>181</v>
      </c>
      <c r="C72" s="2" t="s">
        <v>1632</v>
      </c>
      <c r="D72" s="2" t="n">
        <v>3</v>
      </c>
      <c r="E72" s="2" t="n">
        <v>3</v>
      </c>
      <c r="F72" s="2" t="n">
        <v>0.004</v>
      </c>
      <c r="G72" s="2" t="n">
        <v>0.0001</v>
      </c>
    </row>
    <row r="73" customFormat="false" ht="23.85" hidden="false" customHeight="false" outlineLevel="0" collapsed="false">
      <c r="A73" s="2" t="s">
        <v>1347</v>
      </c>
      <c r="B73" s="2" t="s">
        <v>870</v>
      </c>
      <c r="C73" s="2" t="s">
        <v>1280</v>
      </c>
      <c r="D73" s="2" t="n">
        <v>2</v>
      </c>
      <c r="E73" s="2" t="n">
        <v>2</v>
      </c>
      <c r="F73" s="2" t="n">
        <v>0.004</v>
      </c>
      <c r="G73" s="2" t="n">
        <v>0</v>
      </c>
    </row>
    <row r="74" customFormat="false" ht="23.85" hidden="false" customHeight="false" outlineLevel="0" collapsed="false">
      <c r="A74" s="2" t="s">
        <v>1563</v>
      </c>
      <c r="B74" s="2" t="s">
        <v>233</v>
      </c>
      <c r="C74" s="2" t="s">
        <v>1490</v>
      </c>
      <c r="D74" s="2" t="n">
        <v>3</v>
      </c>
      <c r="E74" s="2" t="n">
        <v>3</v>
      </c>
      <c r="F74" s="2" t="n">
        <v>0.004</v>
      </c>
      <c r="G74" s="2" t="n">
        <v>0</v>
      </c>
    </row>
    <row r="75" customFormat="false" ht="15" hidden="false" customHeight="false" outlineLevel="0" collapsed="false">
      <c r="A75" s="2" t="s">
        <v>2157</v>
      </c>
      <c r="B75" s="2" t="s">
        <v>181</v>
      </c>
      <c r="C75" s="2" t="s">
        <v>1632</v>
      </c>
      <c r="D75" s="2" t="n">
        <v>3</v>
      </c>
      <c r="E75" s="2" t="n">
        <v>3</v>
      </c>
      <c r="F75" s="2" t="n">
        <v>0.0038</v>
      </c>
      <c r="G75" s="2" t="n">
        <v>0.0001</v>
      </c>
    </row>
    <row r="76" customFormat="false" ht="15" hidden="false" customHeight="false" outlineLevel="0" collapsed="false">
      <c r="A76" s="2" t="s">
        <v>1304</v>
      </c>
      <c r="B76" s="2" t="s">
        <v>870</v>
      </c>
      <c r="C76" s="2" t="s">
        <v>1280</v>
      </c>
      <c r="D76" s="2" t="n">
        <v>4</v>
      </c>
      <c r="E76" s="2" t="n">
        <v>4</v>
      </c>
      <c r="F76" s="2" t="n">
        <v>0.0037</v>
      </c>
      <c r="G76" s="2" t="n">
        <v>0</v>
      </c>
    </row>
    <row r="77" customFormat="false" ht="15" hidden="false" customHeight="false" outlineLevel="0" collapsed="false">
      <c r="A77" s="2" t="s">
        <v>881</v>
      </c>
      <c r="B77" s="2" t="s">
        <v>870</v>
      </c>
      <c r="C77" s="2" t="s">
        <v>862</v>
      </c>
      <c r="D77" s="2" t="n">
        <v>2</v>
      </c>
      <c r="E77" s="2" t="n">
        <v>2</v>
      </c>
      <c r="F77" s="2" t="n">
        <v>0.0036</v>
      </c>
      <c r="G77" s="2" t="n">
        <v>0</v>
      </c>
    </row>
    <row r="78" customFormat="false" ht="23.85" hidden="false" customHeight="false" outlineLevel="0" collapsed="false">
      <c r="A78" s="2" t="s">
        <v>422</v>
      </c>
      <c r="B78" s="2" t="s">
        <v>311</v>
      </c>
      <c r="C78" s="2" t="s">
        <v>304</v>
      </c>
      <c r="D78" s="2" t="n">
        <v>2</v>
      </c>
      <c r="E78" s="2" t="n">
        <v>2</v>
      </c>
      <c r="F78" s="2" t="n">
        <v>0.0036</v>
      </c>
      <c r="G78" s="2" t="n">
        <v>0</v>
      </c>
    </row>
    <row r="79" customFormat="false" ht="15" hidden="false" customHeight="false" outlineLevel="0" collapsed="false">
      <c r="A79" s="2" t="s">
        <v>180</v>
      </c>
      <c r="B79" s="2" t="s">
        <v>181</v>
      </c>
      <c r="C79" s="2" t="s">
        <v>62</v>
      </c>
      <c r="D79" s="2" t="n">
        <v>3</v>
      </c>
      <c r="E79" s="2" t="n">
        <v>3</v>
      </c>
      <c r="F79" s="2" t="n">
        <v>0.0036</v>
      </c>
      <c r="G79" s="2" t="n">
        <v>0</v>
      </c>
    </row>
    <row r="80" customFormat="false" ht="15" hidden="false" customHeight="false" outlineLevel="0" collapsed="false">
      <c r="A80" s="2" t="s">
        <v>1661</v>
      </c>
      <c r="B80" s="2" t="s">
        <v>181</v>
      </c>
      <c r="C80" s="2" t="s">
        <v>1632</v>
      </c>
      <c r="D80" s="2" t="n">
        <v>2</v>
      </c>
      <c r="E80" s="2" t="n">
        <v>2</v>
      </c>
      <c r="F80" s="2" t="n">
        <v>0.0036</v>
      </c>
      <c r="G80" s="2" t="n">
        <v>0.0002</v>
      </c>
    </row>
    <row r="81" customFormat="false" ht="15" hidden="false" customHeight="false" outlineLevel="0" collapsed="false">
      <c r="A81" s="2" t="s">
        <v>531</v>
      </c>
      <c r="B81" s="2" t="s">
        <v>352</v>
      </c>
      <c r="C81" s="2" t="s">
        <v>507</v>
      </c>
      <c r="D81" s="2" t="n">
        <v>2</v>
      </c>
      <c r="E81" s="2" t="n">
        <v>2</v>
      </c>
      <c r="F81" s="2" t="n">
        <v>0.0036</v>
      </c>
      <c r="G81" s="2" t="n">
        <v>0</v>
      </c>
    </row>
    <row r="82" customFormat="false" ht="15" hidden="false" customHeight="false" outlineLevel="0" collapsed="false">
      <c r="A82" s="2" t="s">
        <v>2161</v>
      </c>
      <c r="B82" s="2" t="s">
        <v>181</v>
      </c>
      <c r="C82" s="2" t="s">
        <v>1632</v>
      </c>
      <c r="D82" s="2" t="n">
        <v>2</v>
      </c>
      <c r="E82" s="2" t="n">
        <v>2</v>
      </c>
      <c r="F82" s="2" t="n">
        <v>0.0036</v>
      </c>
      <c r="G82" s="2" t="n">
        <v>0</v>
      </c>
    </row>
    <row r="83" customFormat="false" ht="15" hidden="false" customHeight="false" outlineLevel="0" collapsed="false">
      <c r="A83" s="2" t="s">
        <v>1928</v>
      </c>
      <c r="B83" s="2" t="s">
        <v>181</v>
      </c>
      <c r="C83" s="2" t="s">
        <v>1632</v>
      </c>
      <c r="D83" s="2" t="n">
        <v>2</v>
      </c>
      <c r="E83" s="2" t="n">
        <v>2</v>
      </c>
      <c r="F83" s="2" t="n">
        <v>0.0036</v>
      </c>
      <c r="G83" s="2" t="n">
        <v>0</v>
      </c>
    </row>
    <row r="84" customFormat="false" ht="15" hidden="false" customHeight="false" outlineLevel="0" collapsed="false">
      <c r="A84" s="2" t="s">
        <v>1862</v>
      </c>
      <c r="B84" s="2" t="s">
        <v>393</v>
      </c>
      <c r="C84" s="2" t="s">
        <v>1632</v>
      </c>
      <c r="D84" s="2" t="n">
        <v>3</v>
      </c>
      <c r="E84" s="2" t="n">
        <v>3</v>
      </c>
      <c r="F84" s="2" t="n">
        <v>0.0036</v>
      </c>
      <c r="G84" s="2" t="n">
        <v>0</v>
      </c>
    </row>
    <row r="85" customFormat="false" ht="15" hidden="false" customHeight="false" outlineLevel="0" collapsed="false">
      <c r="A85" s="2" t="s">
        <v>783</v>
      </c>
      <c r="B85" s="2" t="s">
        <v>181</v>
      </c>
      <c r="C85" s="2" t="s">
        <v>611</v>
      </c>
      <c r="D85" s="2" t="n">
        <v>2</v>
      </c>
      <c r="E85" s="2" t="n">
        <v>2</v>
      </c>
      <c r="F85" s="2" t="n">
        <v>0.0036</v>
      </c>
      <c r="G85" s="2" t="n">
        <v>0</v>
      </c>
    </row>
    <row r="86" customFormat="false" ht="15" hidden="false" customHeight="false" outlineLevel="0" collapsed="false">
      <c r="A86" s="2" t="s">
        <v>669</v>
      </c>
      <c r="B86" s="2" t="s">
        <v>610</v>
      </c>
      <c r="C86" s="2" t="s">
        <v>611</v>
      </c>
      <c r="D86" s="2" t="n">
        <v>2</v>
      </c>
      <c r="E86" s="2" t="n">
        <v>2</v>
      </c>
      <c r="F86" s="2" t="n">
        <v>0.0036</v>
      </c>
      <c r="G86" s="2" t="n">
        <v>0</v>
      </c>
    </row>
    <row r="87" customFormat="false" ht="15" hidden="false" customHeight="false" outlineLevel="0" collapsed="false">
      <c r="A87" s="2" t="s">
        <v>1064</v>
      </c>
      <c r="B87" s="2" t="s">
        <v>870</v>
      </c>
      <c r="C87" s="2" t="s">
        <v>862</v>
      </c>
      <c r="D87" s="2" t="n">
        <v>2</v>
      </c>
      <c r="E87" s="2" t="n">
        <v>2</v>
      </c>
      <c r="F87" s="2" t="n">
        <v>0.0036</v>
      </c>
      <c r="G87" s="2" t="n">
        <v>0</v>
      </c>
    </row>
    <row r="88" customFormat="false" ht="15" hidden="false" customHeight="false" outlineLevel="0" collapsed="false">
      <c r="A88" s="2" t="s">
        <v>1005</v>
      </c>
      <c r="B88" s="2" t="s">
        <v>352</v>
      </c>
      <c r="C88" s="2" t="s">
        <v>862</v>
      </c>
      <c r="D88" s="2" t="n">
        <v>2</v>
      </c>
      <c r="E88" s="2" t="n">
        <v>2</v>
      </c>
      <c r="F88" s="2" t="n">
        <v>0.0036</v>
      </c>
      <c r="G88" s="2" t="n">
        <v>0</v>
      </c>
    </row>
    <row r="89" customFormat="false" ht="15" hidden="false" customHeight="false" outlineLevel="0" collapsed="false">
      <c r="A89" s="2" t="s">
        <v>1326</v>
      </c>
      <c r="B89" s="2" t="s">
        <v>861</v>
      </c>
      <c r="C89" s="2" t="s">
        <v>1280</v>
      </c>
      <c r="D89" s="2" t="n">
        <v>2</v>
      </c>
      <c r="E89" s="2" t="n">
        <v>2</v>
      </c>
      <c r="F89" s="2" t="n">
        <v>0.0036</v>
      </c>
      <c r="G89" s="2" t="n">
        <v>0</v>
      </c>
    </row>
    <row r="90" customFormat="false" ht="15" hidden="false" customHeight="false" outlineLevel="0" collapsed="false">
      <c r="A90" s="2" t="s">
        <v>1114</v>
      </c>
      <c r="B90" s="2" t="s">
        <v>163</v>
      </c>
      <c r="C90" s="2" t="s">
        <v>1099</v>
      </c>
      <c r="D90" s="2" t="n">
        <v>2</v>
      </c>
      <c r="E90" s="2" t="n">
        <v>2</v>
      </c>
      <c r="F90" s="2" t="n">
        <v>0.0036</v>
      </c>
      <c r="G90" s="2" t="n">
        <v>0</v>
      </c>
    </row>
    <row r="91" customFormat="false" ht="15" hidden="false" customHeight="false" outlineLevel="0" collapsed="false">
      <c r="A91" s="2" t="s">
        <v>1256</v>
      </c>
      <c r="B91" s="2" t="s">
        <v>181</v>
      </c>
      <c r="C91" s="2" t="s">
        <v>1099</v>
      </c>
      <c r="D91" s="2" t="n">
        <v>3</v>
      </c>
      <c r="E91" s="2" t="n">
        <v>3</v>
      </c>
      <c r="F91" s="2" t="n">
        <v>0.0036</v>
      </c>
      <c r="G91" s="2" t="n">
        <v>0</v>
      </c>
    </row>
    <row r="92" customFormat="false" ht="15" hidden="false" customHeight="false" outlineLevel="0" collapsed="false">
      <c r="A92" s="2" t="s">
        <v>1331</v>
      </c>
      <c r="B92" s="2" t="s">
        <v>870</v>
      </c>
      <c r="C92" s="2" t="s">
        <v>1280</v>
      </c>
      <c r="D92" s="2" t="n">
        <v>2</v>
      </c>
      <c r="E92" s="2" t="n">
        <v>2</v>
      </c>
      <c r="F92" s="2" t="n">
        <v>0.0036</v>
      </c>
      <c r="G92" s="2" t="n">
        <v>0</v>
      </c>
    </row>
    <row r="93" customFormat="false" ht="15" hidden="false" customHeight="false" outlineLevel="0" collapsed="false">
      <c r="A93" s="2" t="s">
        <v>1613</v>
      </c>
      <c r="B93" s="2" t="s">
        <v>233</v>
      </c>
      <c r="C93" s="2" t="s">
        <v>1490</v>
      </c>
      <c r="D93" s="2" t="n">
        <v>3</v>
      </c>
      <c r="E93" s="2" t="n">
        <v>3</v>
      </c>
      <c r="F93" s="2" t="n">
        <v>0.0036</v>
      </c>
      <c r="G93" s="2" t="n">
        <v>0</v>
      </c>
    </row>
    <row r="94" customFormat="false" ht="15" hidden="false" customHeight="false" outlineLevel="0" collapsed="false">
      <c r="A94" s="2" t="s">
        <v>1723</v>
      </c>
      <c r="B94" s="2" t="s">
        <v>393</v>
      </c>
      <c r="C94" s="2" t="s">
        <v>1632</v>
      </c>
      <c r="D94" s="2" t="n">
        <v>2</v>
      </c>
      <c r="E94" s="2" t="n">
        <v>2</v>
      </c>
      <c r="F94" s="2" t="n">
        <v>0.0036</v>
      </c>
      <c r="G94" s="2" t="n">
        <v>0.0002</v>
      </c>
    </row>
    <row r="95" customFormat="false" ht="15" hidden="false" customHeight="false" outlineLevel="0" collapsed="false">
      <c r="A95" s="2" t="s">
        <v>1756</v>
      </c>
      <c r="B95" s="2" t="s">
        <v>181</v>
      </c>
      <c r="C95" s="2" t="s">
        <v>1632</v>
      </c>
      <c r="D95" s="2" t="n">
        <v>2</v>
      </c>
      <c r="E95" s="2" t="n">
        <v>2</v>
      </c>
      <c r="F95" s="2" t="n">
        <v>0.0036</v>
      </c>
      <c r="G95" s="2" t="n">
        <v>0.0002</v>
      </c>
    </row>
    <row r="96" customFormat="false" ht="15" hidden="false" customHeight="false" outlineLevel="0" collapsed="false">
      <c r="A96" s="2" t="s">
        <v>1784</v>
      </c>
      <c r="B96" s="2" t="s">
        <v>181</v>
      </c>
      <c r="C96" s="2" t="s">
        <v>1632</v>
      </c>
      <c r="D96" s="2" t="n">
        <v>2</v>
      </c>
      <c r="E96" s="2" t="n">
        <v>2</v>
      </c>
      <c r="F96" s="2" t="n">
        <v>0.0036</v>
      </c>
      <c r="G96" s="2" t="n">
        <v>0</v>
      </c>
    </row>
    <row r="97" customFormat="false" ht="15" hidden="false" customHeight="false" outlineLevel="0" collapsed="false">
      <c r="A97" s="2" t="s">
        <v>1961</v>
      </c>
      <c r="B97" s="2" t="s">
        <v>181</v>
      </c>
      <c r="C97" s="2" t="s">
        <v>1632</v>
      </c>
      <c r="D97" s="2" t="n">
        <v>2</v>
      </c>
      <c r="E97" s="2" t="n">
        <v>2</v>
      </c>
      <c r="F97" s="2" t="n">
        <v>0.0036</v>
      </c>
      <c r="G97" s="2" t="n">
        <v>0</v>
      </c>
    </row>
    <row r="98" customFormat="false" ht="15" hidden="false" customHeight="false" outlineLevel="0" collapsed="false">
      <c r="A98" s="2" t="s">
        <v>1856</v>
      </c>
      <c r="B98" s="2" t="s">
        <v>181</v>
      </c>
      <c r="C98" s="2" t="s">
        <v>1632</v>
      </c>
      <c r="D98" s="2" t="n">
        <v>2</v>
      </c>
      <c r="E98" s="2" t="n">
        <v>2</v>
      </c>
      <c r="F98" s="2" t="n">
        <v>0.0036</v>
      </c>
      <c r="G98" s="2" t="n">
        <v>0</v>
      </c>
    </row>
    <row r="99" customFormat="false" ht="15" hidden="false" customHeight="false" outlineLevel="0" collapsed="false">
      <c r="A99" s="2" t="s">
        <v>2089</v>
      </c>
      <c r="B99" s="2" t="s">
        <v>181</v>
      </c>
      <c r="C99" s="2" t="s">
        <v>1632</v>
      </c>
      <c r="D99" s="2" t="n">
        <v>2</v>
      </c>
      <c r="E99" s="2" t="n">
        <v>2</v>
      </c>
      <c r="F99" s="2" t="n">
        <v>0.0036</v>
      </c>
      <c r="G99" s="2" t="n">
        <v>0.0001</v>
      </c>
    </row>
    <row r="100" customFormat="false" ht="15" hidden="false" customHeight="false" outlineLevel="0" collapsed="false">
      <c r="A100" s="2" t="s">
        <v>2018</v>
      </c>
      <c r="B100" s="2" t="s">
        <v>393</v>
      </c>
      <c r="C100" s="2" t="s">
        <v>1632</v>
      </c>
      <c r="D100" s="2" t="n">
        <v>2</v>
      </c>
      <c r="E100" s="2" t="n">
        <v>2</v>
      </c>
      <c r="F100" s="2" t="n">
        <v>0.0036</v>
      </c>
      <c r="G100" s="2" t="n">
        <v>0</v>
      </c>
    </row>
    <row r="101" customFormat="false" ht="15" hidden="false" customHeight="false" outlineLevel="0" collapsed="false">
      <c r="A101" s="2" t="s">
        <v>1172</v>
      </c>
      <c r="B101" s="2" t="s">
        <v>163</v>
      </c>
      <c r="C101" s="2" t="s">
        <v>1099</v>
      </c>
      <c r="D101" s="2" t="n">
        <v>2</v>
      </c>
      <c r="E101" s="2" t="n">
        <v>2</v>
      </c>
      <c r="F101" s="2" t="n">
        <v>0.0036</v>
      </c>
      <c r="G101" s="2" t="n">
        <v>0</v>
      </c>
    </row>
    <row r="102" customFormat="false" ht="15" hidden="false" customHeight="false" outlineLevel="0" collapsed="false">
      <c r="A102" s="2" t="s">
        <v>1053</v>
      </c>
      <c r="B102" s="2" t="s">
        <v>861</v>
      </c>
      <c r="C102" s="2" t="s">
        <v>862</v>
      </c>
      <c r="D102" s="2" t="n">
        <v>2</v>
      </c>
      <c r="E102" s="2" t="n">
        <v>2</v>
      </c>
      <c r="F102" s="2" t="n">
        <v>0.0036</v>
      </c>
      <c r="G102" s="2" t="n">
        <v>0</v>
      </c>
    </row>
    <row r="103" customFormat="false" ht="15" hidden="false" customHeight="false" outlineLevel="0" collapsed="false">
      <c r="A103" s="2" t="s">
        <v>340</v>
      </c>
      <c r="B103" s="2" t="s">
        <v>302</v>
      </c>
      <c r="C103" s="2" t="s">
        <v>304</v>
      </c>
      <c r="D103" s="2" t="n">
        <v>2</v>
      </c>
      <c r="E103" s="2" t="n">
        <v>2</v>
      </c>
      <c r="F103" s="2" t="n">
        <v>0.0035</v>
      </c>
      <c r="G103" s="2" t="n">
        <v>0</v>
      </c>
    </row>
    <row r="104" customFormat="false" ht="15" hidden="false" customHeight="false" outlineLevel="0" collapsed="false">
      <c r="A104" s="2" t="s">
        <v>1717</v>
      </c>
      <c r="B104" s="2" t="s">
        <v>393</v>
      </c>
      <c r="C104" s="2" t="s">
        <v>1632</v>
      </c>
      <c r="D104" s="2" t="n">
        <v>2</v>
      </c>
      <c r="E104" s="2" t="n">
        <v>2</v>
      </c>
      <c r="F104" s="2" t="n">
        <v>0.0035</v>
      </c>
      <c r="G104" s="2" t="n">
        <v>0.0002</v>
      </c>
    </row>
    <row r="105" customFormat="false" ht="23.85" hidden="false" customHeight="false" outlineLevel="0" collapsed="false">
      <c r="A105" s="2" t="s">
        <v>287</v>
      </c>
      <c r="B105" s="2" t="s">
        <v>201</v>
      </c>
      <c r="C105" s="2" t="s">
        <v>62</v>
      </c>
      <c r="D105" s="2" t="n">
        <v>3</v>
      </c>
      <c r="E105" s="2" t="n">
        <v>3</v>
      </c>
      <c r="F105" s="2" t="n">
        <v>0.0034</v>
      </c>
      <c r="G105" s="2" t="n">
        <v>0</v>
      </c>
    </row>
    <row r="106" customFormat="false" ht="15" hidden="false" customHeight="false" outlineLevel="0" collapsed="false">
      <c r="A106" s="2" t="s">
        <v>1534</v>
      </c>
      <c r="B106" s="2" t="s">
        <v>233</v>
      </c>
      <c r="C106" s="2" t="s">
        <v>1490</v>
      </c>
      <c r="D106" s="2" t="n">
        <v>3</v>
      </c>
      <c r="E106" s="2" t="n">
        <v>3</v>
      </c>
      <c r="F106" s="2" t="n">
        <v>0.0034</v>
      </c>
      <c r="G106" s="2" t="n">
        <v>0</v>
      </c>
    </row>
    <row r="107" customFormat="false" ht="15" hidden="false" customHeight="false" outlineLevel="0" collapsed="false">
      <c r="A107" s="2" t="s">
        <v>1551</v>
      </c>
      <c r="B107" s="2" t="s">
        <v>233</v>
      </c>
      <c r="C107" s="2" t="s">
        <v>1490</v>
      </c>
      <c r="D107" s="2" t="n">
        <v>2</v>
      </c>
      <c r="E107" s="2" t="n">
        <v>2</v>
      </c>
      <c r="F107" s="2" t="n">
        <v>0.0031</v>
      </c>
      <c r="G107" s="2" t="n">
        <v>0</v>
      </c>
    </row>
    <row r="108" customFormat="false" ht="15" hidden="false" customHeight="false" outlineLevel="0" collapsed="false">
      <c r="A108" s="2" t="s">
        <v>2028</v>
      </c>
      <c r="B108" s="2" t="s">
        <v>393</v>
      </c>
      <c r="C108" s="2" t="s">
        <v>1632</v>
      </c>
      <c r="D108" s="2" t="n">
        <v>5</v>
      </c>
      <c r="E108" s="2" t="n">
        <v>5</v>
      </c>
      <c r="F108" s="2" t="n">
        <v>0.003</v>
      </c>
      <c r="G108" s="2" t="n">
        <v>0.0001</v>
      </c>
    </row>
    <row r="109" customFormat="false" ht="15" hidden="false" customHeight="false" outlineLevel="0" collapsed="false">
      <c r="A109" s="2" t="s">
        <v>1545</v>
      </c>
      <c r="B109" s="2" t="s">
        <v>233</v>
      </c>
      <c r="C109" s="2" t="s">
        <v>1490</v>
      </c>
      <c r="D109" s="2" t="n">
        <v>2</v>
      </c>
      <c r="E109" s="2" t="n">
        <v>2</v>
      </c>
      <c r="F109" s="2" t="n">
        <v>0.0028</v>
      </c>
      <c r="G109" s="2" t="n">
        <v>0</v>
      </c>
    </row>
    <row r="110" customFormat="false" ht="15" hidden="false" customHeight="false" outlineLevel="0" collapsed="false">
      <c r="A110" s="2" t="s">
        <v>1413</v>
      </c>
      <c r="B110" s="2" t="s">
        <v>163</v>
      </c>
      <c r="C110" s="2" t="s">
        <v>1280</v>
      </c>
      <c r="D110" s="2" t="n">
        <v>3</v>
      </c>
      <c r="E110" s="2" t="n">
        <v>3</v>
      </c>
      <c r="F110" s="2" t="n">
        <v>0.0023</v>
      </c>
      <c r="G110" s="2" t="n">
        <v>0</v>
      </c>
    </row>
    <row r="111" customFormat="false" ht="15" hidden="false" customHeight="false" outlineLevel="0" collapsed="false">
      <c r="A111" s="2" t="s">
        <v>675</v>
      </c>
      <c r="B111" s="2" t="s">
        <v>250</v>
      </c>
      <c r="C111" s="2" t="s">
        <v>611</v>
      </c>
      <c r="D111" s="2" t="n">
        <v>3</v>
      </c>
      <c r="E111" s="2" t="n">
        <v>3</v>
      </c>
      <c r="F111" s="2" t="n">
        <v>0.0019</v>
      </c>
      <c r="G111" s="2" t="n">
        <v>0</v>
      </c>
    </row>
    <row r="112" customFormat="false" ht="15" hidden="false" customHeight="false" outlineLevel="0" collapsed="false">
      <c r="A112" s="2" t="s">
        <v>1166</v>
      </c>
      <c r="B112" s="2" t="s">
        <v>163</v>
      </c>
      <c r="C112" s="2" t="s">
        <v>1099</v>
      </c>
      <c r="D112" s="2" t="n">
        <v>2</v>
      </c>
      <c r="E112" s="2" t="n">
        <v>2</v>
      </c>
      <c r="F112" s="2" t="n">
        <v>0.0019</v>
      </c>
      <c r="G112" s="2" t="n">
        <v>0.0002</v>
      </c>
    </row>
    <row r="113" customFormat="false" ht="23.85" hidden="false" customHeight="false" outlineLevel="0" collapsed="false">
      <c r="A113" s="2" t="s">
        <v>1625</v>
      </c>
      <c r="B113" s="2" t="s">
        <v>233</v>
      </c>
      <c r="C113" s="2" t="s">
        <v>1490</v>
      </c>
      <c r="D113" s="2" t="n">
        <v>2</v>
      </c>
      <c r="E113" s="2" t="n">
        <v>2</v>
      </c>
      <c r="F113" s="2" t="n">
        <v>0.0018</v>
      </c>
      <c r="G113" s="2" t="n">
        <v>0</v>
      </c>
    </row>
    <row r="114" customFormat="false" ht="15" hidden="false" customHeight="false" outlineLevel="0" collapsed="false">
      <c r="A114" s="2" t="s">
        <v>1240</v>
      </c>
      <c r="B114" s="2" t="s">
        <v>163</v>
      </c>
      <c r="C114" s="2" t="s">
        <v>1099</v>
      </c>
      <c r="D114" s="2" t="n">
        <v>2</v>
      </c>
      <c r="E114" s="2" t="n">
        <v>2</v>
      </c>
      <c r="F114" s="2" t="n">
        <v>0.0018</v>
      </c>
      <c r="G114" s="2" t="n">
        <v>0.0002</v>
      </c>
    </row>
    <row r="115" customFormat="false" ht="23.85" hidden="false" customHeight="false" outlineLevel="0" collapsed="false">
      <c r="A115" s="2" t="s">
        <v>722</v>
      </c>
      <c r="B115" s="2" t="s">
        <v>250</v>
      </c>
      <c r="C115" s="2" t="s">
        <v>611</v>
      </c>
      <c r="D115" s="2" t="n">
        <v>2</v>
      </c>
      <c r="E115" s="2" t="n">
        <v>2</v>
      </c>
      <c r="F115" s="2" t="n">
        <v>0.0016</v>
      </c>
      <c r="G115" s="2" t="n">
        <v>0</v>
      </c>
    </row>
    <row r="116" customFormat="false" ht="15" hidden="false" customHeight="false" outlineLevel="0" collapsed="false">
      <c r="A116" s="2" t="s">
        <v>681</v>
      </c>
      <c r="B116" s="2" t="s">
        <v>682</v>
      </c>
      <c r="C116" s="2" t="s">
        <v>611</v>
      </c>
      <c r="D116" s="2" t="n">
        <v>3</v>
      </c>
      <c r="E116" s="2" t="n">
        <v>3</v>
      </c>
      <c r="F116" s="2" t="n">
        <v>0.0014</v>
      </c>
      <c r="G116" s="2" t="n">
        <v>0</v>
      </c>
    </row>
    <row r="117" customFormat="false" ht="15" hidden="false" customHeight="false" outlineLevel="0" collapsed="false">
      <c r="A117" s="2" t="s">
        <v>772</v>
      </c>
      <c r="B117" s="2" t="s">
        <v>682</v>
      </c>
      <c r="C117" s="2" t="s">
        <v>611</v>
      </c>
      <c r="D117" s="2" t="n">
        <v>2</v>
      </c>
      <c r="E117" s="2" t="n">
        <v>2</v>
      </c>
      <c r="F117" s="2" t="n">
        <v>0.0014</v>
      </c>
      <c r="G117" s="2" t="n">
        <v>0</v>
      </c>
    </row>
    <row r="118" customFormat="false" ht="15" hidden="false" customHeight="false" outlineLevel="0" collapsed="false">
      <c r="A118" s="2" t="s">
        <v>1867</v>
      </c>
      <c r="B118" s="2" t="s">
        <v>393</v>
      </c>
      <c r="C118" s="2" t="s">
        <v>1632</v>
      </c>
      <c r="D118" s="2" t="n">
        <v>4</v>
      </c>
      <c r="E118" s="2" t="n">
        <v>4</v>
      </c>
      <c r="F118" s="2" t="n">
        <v>0.001</v>
      </c>
      <c r="G118" s="2" t="n">
        <v>0</v>
      </c>
    </row>
    <row r="119" customFormat="false" ht="15" hidden="false" customHeight="false" outlineLevel="0" collapsed="false">
      <c r="A119" s="2" t="s">
        <v>1042</v>
      </c>
      <c r="B119" s="2" t="s">
        <v>233</v>
      </c>
      <c r="C119" s="2" t="s">
        <v>862</v>
      </c>
      <c r="D119" s="2" t="n">
        <v>4</v>
      </c>
      <c r="E119" s="2" t="n">
        <v>4</v>
      </c>
      <c r="F119" s="2" t="n">
        <v>0.001</v>
      </c>
      <c r="G119" s="2" t="n">
        <v>0</v>
      </c>
    </row>
    <row r="120" customFormat="false" ht="15" hidden="false" customHeight="false" outlineLevel="0" collapsed="false">
      <c r="A120" s="2" t="s">
        <v>1382</v>
      </c>
      <c r="B120" s="2" t="s">
        <v>861</v>
      </c>
      <c r="C120" s="2" t="s">
        <v>1280</v>
      </c>
      <c r="D120" s="2" t="n">
        <v>3</v>
      </c>
      <c r="E120" s="2" t="n">
        <v>3</v>
      </c>
      <c r="F120" s="2" t="n">
        <v>0.001</v>
      </c>
      <c r="G120" s="2" t="n">
        <v>0</v>
      </c>
    </row>
    <row r="121" customFormat="false" ht="15" hidden="false" customHeight="false" outlineLevel="0" collapsed="false">
      <c r="A121" s="2" t="s">
        <v>1648</v>
      </c>
      <c r="B121" s="2" t="s">
        <v>181</v>
      </c>
      <c r="C121" s="2" t="s">
        <v>1632</v>
      </c>
      <c r="D121" s="2" t="n">
        <v>3</v>
      </c>
      <c r="E121" s="2" t="n">
        <v>3</v>
      </c>
      <c r="F121" s="2" t="n">
        <v>0.0008</v>
      </c>
      <c r="G121" s="2" t="n">
        <v>0</v>
      </c>
    </row>
    <row r="122" customFormat="false" ht="15" hidden="false" customHeight="false" outlineLevel="0" collapsed="false">
      <c r="A122" s="2" t="s">
        <v>1246</v>
      </c>
      <c r="B122" s="2" t="s">
        <v>181</v>
      </c>
      <c r="C122" s="2" t="s">
        <v>1099</v>
      </c>
      <c r="D122" s="2" t="n">
        <v>2</v>
      </c>
      <c r="E122" s="2" t="n">
        <v>2</v>
      </c>
      <c r="F122" s="2" t="n">
        <v>0.0008</v>
      </c>
      <c r="G122" s="2" t="n">
        <v>0</v>
      </c>
    </row>
    <row r="123" customFormat="false" ht="15" hidden="false" customHeight="false" outlineLevel="0" collapsed="false">
      <c r="A123" s="2" t="s">
        <v>728</v>
      </c>
      <c r="B123" s="2" t="s">
        <v>610</v>
      </c>
      <c r="C123" s="2" t="s">
        <v>611</v>
      </c>
      <c r="D123" s="2" t="n">
        <v>2</v>
      </c>
      <c r="E123" s="2" t="n">
        <v>2</v>
      </c>
      <c r="F123" s="2" t="n">
        <v>0.0007</v>
      </c>
      <c r="G123" s="2" t="n">
        <v>0</v>
      </c>
    </row>
    <row r="124" customFormat="false" ht="15" hidden="false" customHeight="false" outlineLevel="0" collapsed="false">
      <c r="A124" s="2" t="s">
        <v>1109</v>
      </c>
      <c r="B124" s="2" t="s">
        <v>647</v>
      </c>
      <c r="C124" s="2" t="s">
        <v>1099</v>
      </c>
      <c r="D124" s="2" t="n">
        <v>2</v>
      </c>
      <c r="E124" s="2" t="n">
        <v>2</v>
      </c>
      <c r="F124" s="2" t="n">
        <v>0.0005</v>
      </c>
      <c r="G124" s="2" t="n">
        <v>0</v>
      </c>
    </row>
    <row r="125" customFormat="false" ht="15" hidden="false" customHeight="false" outlineLevel="0" collapsed="false">
      <c r="A125" s="2" t="s">
        <v>1462</v>
      </c>
      <c r="B125" s="2" t="s">
        <v>201</v>
      </c>
      <c r="C125" s="2" t="s">
        <v>1280</v>
      </c>
      <c r="D125" s="2" t="n">
        <v>2</v>
      </c>
      <c r="E125" s="2" t="n">
        <v>2</v>
      </c>
      <c r="F125" s="2" t="n">
        <v>0.0005</v>
      </c>
      <c r="G125" s="2" t="n">
        <v>0</v>
      </c>
    </row>
    <row r="126" customFormat="false" ht="15" hidden="false" customHeight="false" outlineLevel="0" collapsed="false">
      <c r="A126" s="2" t="s">
        <v>330</v>
      </c>
      <c r="B126" s="2" t="s">
        <v>302</v>
      </c>
      <c r="C126" s="2" t="s">
        <v>304</v>
      </c>
      <c r="D126" s="2" t="n">
        <v>3</v>
      </c>
      <c r="E126" s="2" t="n">
        <v>3</v>
      </c>
      <c r="F126" s="2" t="n">
        <v>0.0004</v>
      </c>
      <c r="G126" s="2" t="n">
        <v>0</v>
      </c>
    </row>
    <row r="127" customFormat="false" ht="23.85" hidden="false" customHeight="false" outlineLevel="0" collapsed="false">
      <c r="A127" s="2" t="s">
        <v>1251</v>
      </c>
      <c r="B127" s="2" t="s">
        <v>233</v>
      </c>
      <c r="C127" s="2" t="s">
        <v>1099</v>
      </c>
      <c r="D127" s="2" t="n">
        <v>2</v>
      </c>
      <c r="E127" s="2" t="n">
        <v>2</v>
      </c>
      <c r="F127" s="2" t="n">
        <v>0.0004</v>
      </c>
      <c r="G127" s="2" t="n">
        <v>0</v>
      </c>
    </row>
    <row r="128" customFormat="false" ht="15" hidden="false" customHeight="false" outlineLevel="0" collapsed="false">
      <c r="A128" s="2" t="s">
        <v>805</v>
      </c>
      <c r="B128" s="2" t="s">
        <v>682</v>
      </c>
      <c r="C128" s="2" t="s">
        <v>611</v>
      </c>
      <c r="D128" s="2" t="n">
        <v>2</v>
      </c>
      <c r="E128" s="2" t="n">
        <v>2</v>
      </c>
      <c r="F128" s="2" t="n">
        <v>0.0003</v>
      </c>
      <c r="G128" s="2" t="n">
        <v>0</v>
      </c>
    </row>
    <row r="129" customFormat="false" ht="15" hidden="false" customHeight="false" outlineLevel="0" collapsed="false">
      <c r="A129" s="2" t="s">
        <v>748</v>
      </c>
      <c r="B129" s="2" t="s">
        <v>181</v>
      </c>
      <c r="C129" s="2" t="s">
        <v>611</v>
      </c>
      <c r="D129" s="2" t="n">
        <v>2</v>
      </c>
      <c r="E129" s="2" t="n">
        <v>2</v>
      </c>
      <c r="F129" s="2" t="n">
        <v>0.0003</v>
      </c>
      <c r="G129" s="2" t="n">
        <v>0.0004</v>
      </c>
    </row>
    <row r="130" customFormat="false" ht="15" hidden="false" customHeight="false" outlineLevel="0" collapsed="false">
      <c r="A130" s="2" t="s">
        <v>1435</v>
      </c>
      <c r="B130" s="2" t="s">
        <v>302</v>
      </c>
      <c r="C130" s="2" t="s">
        <v>1280</v>
      </c>
      <c r="D130" s="2" t="n">
        <v>2</v>
      </c>
      <c r="E130" s="2" t="n">
        <v>2</v>
      </c>
      <c r="F130" s="2" t="n">
        <v>0.0002</v>
      </c>
      <c r="G130" s="2" t="n">
        <v>0</v>
      </c>
    </row>
    <row r="131" customFormat="false" ht="23.85" hidden="false" customHeight="false" outlineLevel="0" collapsed="false">
      <c r="A131" s="2" t="s">
        <v>1766</v>
      </c>
      <c r="B131" s="2" t="s">
        <v>181</v>
      </c>
      <c r="C131" s="2" t="s">
        <v>1632</v>
      </c>
      <c r="D131" s="2" t="n">
        <v>4</v>
      </c>
      <c r="E131" s="2" t="n">
        <v>4</v>
      </c>
      <c r="F131" s="2" t="n">
        <v>0.0002</v>
      </c>
      <c r="G131" s="2" t="n">
        <v>0</v>
      </c>
    </row>
    <row r="132" customFormat="false" ht="23.85" hidden="false" customHeight="false" outlineLevel="0" collapsed="false">
      <c r="A132" s="2" t="s">
        <v>468</v>
      </c>
      <c r="B132" s="2" t="s">
        <v>201</v>
      </c>
      <c r="C132" s="2" t="s">
        <v>304</v>
      </c>
      <c r="D132" s="2" t="n">
        <v>2</v>
      </c>
      <c r="E132" s="2" t="n">
        <v>2</v>
      </c>
      <c r="F132" s="2" t="n">
        <v>0.0002</v>
      </c>
      <c r="G132" s="2" t="n">
        <v>0.0002</v>
      </c>
    </row>
    <row r="133" customFormat="false" ht="23.85" hidden="false" customHeight="false" outlineLevel="0" collapsed="false">
      <c r="A133" s="2" t="s">
        <v>478</v>
      </c>
      <c r="B133" s="2" t="s">
        <v>201</v>
      </c>
      <c r="C133" s="2" t="s">
        <v>304</v>
      </c>
      <c r="D133" s="2" t="n">
        <v>2</v>
      </c>
      <c r="E133" s="2" t="n">
        <v>2</v>
      </c>
      <c r="F133" s="2" t="n">
        <v>0.0002</v>
      </c>
      <c r="G133" s="2" t="n">
        <v>0.0002</v>
      </c>
    </row>
    <row r="134" customFormat="false" ht="15" hidden="false" customHeight="false" outlineLevel="0" collapsed="false">
      <c r="A134" s="2" t="s">
        <v>1446</v>
      </c>
      <c r="B134" s="2" t="s">
        <v>163</v>
      </c>
      <c r="C134" s="2" t="s">
        <v>1280</v>
      </c>
      <c r="D134" s="2" t="n">
        <v>2</v>
      </c>
      <c r="E134" s="2" t="n">
        <v>2</v>
      </c>
      <c r="F134" s="2" t="n">
        <v>0.0001</v>
      </c>
      <c r="G134" s="2" t="n">
        <v>0</v>
      </c>
    </row>
    <row r="135" customFormat="false" ht="15" hidden="false" customHeight="false" outlineLevel="0" collapsed="false">
      <c r="A135" s="2" t="s">
        <v>1574</v>
      </c>
      <c r="B135" s="2" t="s">
        <v>233</v>
      </c>
      <c r="C135" s="2" t="s">
        <v>1490</v>
      </c>
      <c r="D135" s="2" t="n">
        <v>2</v>
      </c>
      <c r="E135" s="2" t="n">
        <v>2</v>
      </c>
      <c r="F135" s="2" t="n">
        <v>0.0001</v>
      </c>
      <c r="G135" s="2" t="n">
        <v>0</v>
      </c>
    </row>
    <row r="136" customFormat="false" ht="15" hidden="false" customHeight="false" outlineLevel="0" collapsed="false">
      <c r="A136" s="2" t="s">
        <v>1584</v>
      </c>
      <c r="B136" s="2" t="s">
        <v>233</v>
      </c>
      <c r="C136" s="2" t="s">
        <v>1490</v>
      </c>
      <c r="D136" s="2" t="n">
        <v>2</v>
      </c>
      <c r="E136" s="2" t="n">
        <v>2</v>
      </c>
      <c r="F136" s="2" t="n">
        <v>0.0001</v>
      </c>
      <c r="G136" s="2" t="n">
        <v>0</v>
      </c>
    </row>
    <row r="137" customFormat="false" ht="23.85" hidden="false" customHeight="false" outlineLevel="0" collapsed="false">
      <c r="A137" s="2" t="s">
        <v>453</v>
      </c>
      <c r="B137" s="2" t="s">
        <v>201</v>
      </c>
      <c r="C137" s="2" t="s">
        <v>304</v>
      </c>
      <c r="D137" s="2" t="n">
        <v>2</v>
      </c>
      <c r="E137" s="2" t="n">
        <v>2</v>
      </c>
      <c r="F137" s="2" t="n">
        <v>0.0001</v>
      </c>
      <c r="G137" s="2" t="n">
        <v>0.0001</v>
      </c>
    </row>
    <row r="138" customFormat="false" ht="23.85" hidden="false" customHeight="false" outlineLevel="0" collapsed="false">
      <c r="A138" s="2" t="s">
        <v>459</v>
      </c>
      <c r="B138" s="2" t="s">
        <v>201</v>
      </c>
      <c r="C138" s="2" t="s">
        <v>304</v>
      </c>
      <c r="D138" s="2" t="n">
        <v>2</v>
      </c>
      <c r="E138" s="2" t="n">
        <v>2</v>
      </c>
      <c r="F138" s="2" t="n">
        <v>0.0001</v>
      </c>
      <c r="G138" s="2" t="n">
        <v>0.0001</v>
      </c>
    </row>
    <row r="139" customFormat="false" ht="23.85" hidden="false" customHeight="false" outlineLevel="0" collapsed="false">
      <c r="A139" s="2" t="s">
        <v>482</v>
      </c>
      <c r="B139" s="2" t="s">
        <v>201</v>
      </c>
      <c r="C139" s="2" t="s">
        <v>304</v>
      </c>
      <c r="D139" s="2" t="n">
        <v>2</v>
      </c>
      <c r="E139" s="2" t="n">
        <v>2</v>
      </c>
      <c r="F139" s="2" t="n">
        <v>0.0001</v>
      </c>
      <c r="G139" s="2" t="n">
        <v>0.0001</v>
      </c>
    </row>
    <row r="140" customFormat="false" ht="23.85" hidden="false" customHeight="false" outlineLevel="0" collapsed="false">
      <c r="A140" s="2" t="s">
        <v>492</v>
      </c>
      <c r="B140" s="2" t="s">
        <v>201</v>
      </c>
      <c r="C140" s="2" t="s">
        <v>304</v>
      </c>
      <c r="D140" s="2" t="n">
        <v>2</v>
      </c>
      <c r="E140" s="2" t="n">
        <v>2</v>
      </c>
      <c r="F140" s="2" t="n">
        <v>0.0001</v>
      </c>
      <c r="G140" s="2" t="n">
        <v>0.0001</v>
      </c>
    </row>
    <row r="141" customFormat="false" ht="15" hidden="false" customHeight="false" outlineLevel="0" collapsed="false">
      <c r="A141" s="2" t="s">
        <v>345</v>
      </c>
      <c r="B141" s="2" t="s">
        <v>302</v>
      </c>
      <c r="C141" s="2" t="s">
        <v>304</v>
      </c>
      <c r="D141" s="2" t="n">
        <v>1</v>
      </c>
      <c r="E141" s="2" t="n">
        <v>1</v>
      </c>
      <c r="F141" s="2" t="n">
        <v>0</v>
      </c>
      <c r="G141" s="2" t="n">
        <v>0</v>
      </c>
    </row>
    <row r="142" customFormat="false" ht="15" hidden="false" customHeight="false" outlineLevel="0" collapsed="false">
      <c r="A142" s="2" t="s">
        <v>378</v>
      </c>
      <c r="B142" s="2" t="s">
        <v>302</v>
      </c>
      <c r="C142" s="2" t="s">
        <v>304</v>
      </c>
      <c r="D142" s="2" t="n">
        <v>2</v>
      </c>
      <c r="E142" s="2" t="n">
        <v>2</v>
      </c>
      <c r="F142" s="2" t="n">
        <v>0</v>
      </c>
      <c r="G142" s="2" t="n">
        <v>0</v>
      </c>
    </row>
    <row r="143" customFormat="false" ht="15" hidden="false" customHeight="false" outlineLevel="0" collapsed="false">
      <c r="A143" s="2" t="s">
        <v>200</v>
      </c>
      <c r="B143" s="2" t="s">
        <v>201</v>
      </c>
      <c r="C143" s="2" t="s">
        <v>62</v>
      </c>
      <c r="D143" s="2" t="n">
        <v>1</v>
      </c>
      <c r="E143" s="2" t="n">
        <v>1</v>
      </c>
      <c r="F143" s="2" t="n">
        <v>0</v>
      </c>
      <c r="G143" s="2" t="n">
        <v>0</v>
      </c>
    </row>
    <row r="144" customFormat="false" ht="15" hidden="false" customHeight="false" outlineLevel="0" collapsed="false">
      <c r="A144" s="2" t="s">
        <v>211</v>
      </c>
      <c r="B144" s="2" t="s">
        <v>163</v>
      </c>
      <c r="C144" s="2" t="s">
        <v>62</v>
      </c>
      <c r="D144" s="2" t="n">
        <v>1</v>
      </c>
      <c r="E144" s="2" t="n">
        <v>1</v>
      </c>
      <c r="F144" s="2" t="n">
        <v>0</v>
      </c>
      <c r="G144" s="2" t="n">
        <v>0</v>
      </c>
    </row>
    <row r="145" customFormat="false" ht="15" hidden="false" customHeight="false" outlineLevel="0" collapsed="false">
      <c r="A145" s="2" t="s">
        <v>373</v>
      </c>
      <c r="B145" s="2" t="s">
        <v>311</v>
      </c>
      <c r="C145" s="2" t="s">
        <v>304</v>
      </c>
      <c r="D145" s="2" t="n">
        <v>1</v>
      </c>
      <c r="E145" s="2" t="n">
        <v>1</v>
      </c>
      <c r="F145" s="2" t="n">
        <v>0</v>
      </c>
      <c r="G145" s="2" t="n">
        <v>0</v>
      </c>
    </row>
    <row r="146" customFormat="false" ht="15" hidden="false" customHeight="false" outlineLevel="0" collapsed="false">
      <c r="A146" s="2" t="s">
        <v>187</v>
      </c>
      <c r="B146" s="2" t="s">
        <v>163</v>
      </c>
      <c r="C146" s="2" t="s">
        <v>62</v>
      </c>
      <c r="D146" s="2" t="n">
        <v>2</v>
      </c>
      <c r="E146" s="2" t="n">
        <v>2</v>
      </c>
      <c r="F146" s="2" t="n">
        <v>0</v>
      </c>
      <c r="G146" s="2" t="n">
        <v>0</v>
      </c>
    </row>
    <row r="147" customFormat="false" ht="15" hidden="false" customHeight="false" outlineLevel="0" collapsed="false">
      <c r="A147" s="2" t="s">
        <v>368</v>
      </c>
      <c r="B147" s="2" t="s">
        <v>302</v>
      </c>
      <c r="C147" s="2" t="s">
        <v>304</v>
      </c>
      <c r="D147" s="2" t="n">
        <v>1</v>
      </c>
      <c r="E147" s="2" t="n">
        <v>1</v>
      </c>
      <c r="F147" s="2" t="n">
        <v>0</v>
      </c>
      <c r="G147" s="2" t="n">
        <v>0</v>
      </c>
    </row>
    <row r="148" customFormat="false" ht="15" hidden="false" customHeight="false" outlineLevel="0" collapsed="false">
      <c r="A148" s="2" t="s">
        <v>207</v>
      </c>
      <c r="B148" s="2" t="s">
        <v>201</v>
      </c>
      <c r="C148" s="2" t="s">
        <v>62</v>
      </c>
      <c r="D148" s="2" t="n">
        <v>0</v>
      </c>
      <c r="E148" s="2" t="n">
        <v>0</v>
      </c>
      <c r="F148" s="2" t="n">
        <v>0</v>
      </c>
      <c r="G148" s="2" t="n">
        <v>0</v>
      </c>
    </row>
    <row r="149" customFormat="false" ht="15" hidden="false" customHeight="false" outlineLevel="0" collapsed="false">
      <c r="A149" s="2" t="s">
        <v>301</v>
      </c>
      <c r="B149" s="2" t="s">
        <v>302</v>
      </c>
      <c r="C149" s="2" t="s">
        <v>304</v>
      </c>
      <c r="D149" s="2" t="n">
        <v>1</v>
      </c>
      <c r="E149" s="2" t="n">
        <v>1</v>
      </c>
      <c r="F149" s="2" t="n">
        <v>0</v>
      </c>
      <c r="G149" s="2" t="n">
        <v>0</v>
      </c>
    </row>
    <row r="150" customFormat="false" ht="15" hidden="false" customHeight="false" outlineLevel="0" collapsed="false">
      <c r="A150" s="2" t="s">
        <v>262</v>
      </c>
      <c r="B150" s="2" t="s">
        <v>201</v>
      </c>
      <c r="C150" s="2" t="s">
        <v>62</v>
      </c>
      <c r="D150" s="2" t="n">
        <v>0</v>
      </c>
      <c r="E150" s="2" t="n">
        <v>0</v>
      </c>
      <c r="F150" s="2" t="n">
        <v>0</v>
      </c>
      <c r="G150" s="2" t="n">
        <v>0</v>
      </c>
    </row>
    <row r="151" customFormat="false" ht="15" hidden="false" customHeight="false" outlineLevel="0" collapsed="false">
      <c r="A151" s="2" t="s">
        <v>310</v>
      </c>
      <c r="B151" s="2" t="s">
        <v>311</v>
      </c>
      <c r="C151" s="2" t="s">
        <v>304</v>
      </c>
      <c r="D151" s="2" t="n">
        <v>1</v>
      </c>
      <c r="E151" s="2" t="n">
        <v>1</v>
      </c>
      <c r="F151" s="2" t="n">
        <v>0</v>
      </c>
      <c r="G151" s="2" t="n">
        <v>0</v>
      </c>
    </row>
    <row r="152" customFormat="false" ht="15" hidden="false" customHeight="false" outlineLevel="0" collapsed="false">
      <c r="A152" s="2" t="s">
        <v>316</v>
      </c>
      <c r="B152" s="2" t="s">
        <v>302</v>
      </c>
      <c r="C152" s="2" t="s">
        <v>304</v>
      </c>
      <c r="D152" s="2" t="n">
        <v>1</v>
      </c>
      <c r="E152" s="2" t="n">
        <v>1</v>
      </c>
      <c r="F152" s="2" t="n">
        <v>0</v>
      </c>
      <c r="G152" s="2" t="n">
        <v>0</v>
      </c>
    </row>
    <row r="153" customFormat="false" ht="15" hidden="false" customHeight="false" outlineLevel="0" collapsed="false">
      <c r="A153" s="2" t="s">
        <v>321</v>
      </c>
      <c r="B153" s="2" t="s">
        <v>302</v>
      </c>
      <c r="C153" s="2" t="s">
        <v>304</v>
      </c>
      <c r="D153" s="2" t="n">
        <v>1</v>
      </c>
      <c r="E153" s="2" t="n">
        <v>1</v>
      </c>
      <c r="F153" s="2" t="n">
        <v>0</v>
      </c>
      <c r="G153" s="2" t="n">
        <v>0</v>
      </c>
    </row>
    <row r="154" customFormat="false" ht="15" hidden="false" customHeight="false" outlineLevel="0" collapsed="false">
      <c r="A154" s="2" t="s">
        <v>363</v>
      </c>
      <c r="B154" s="2" t="s">
        <v>302</v>
      </c>
      <c r="C154" s="2" t="s">
        <v>304</v>
      </c>
      <c r="D154" s="2" t="n">
        <v>0</v>
      </c>
      <c r="E154" s="2" t="n">
        <v>0</v>
      </c>
      <c r="F154" s="2" t="n">
        <v>0</v>
      </c>
      <c r="G154" s="2" t="n">
        <v>0</v>
      </c>
    </row>
    <row r="155" customFormat="false" ht="15" hidden="false" customHeight="false" outlineLevel="0" collapsed="false">
      <c r="A155" s="2" t="s">
        <v>335</v>
      </c>
      <c r="B155" s="2" t="s">
        <v>302</v>
      </c>
      <c r="C155" s="2" t="s">
        <v>304</v>
      </c>
      <c r="D155" s="2" t="n">
        <v>0</v>
      </c>
      <c r="E155" s="2" t="n">
        <v>0</v>
      </c>
      <c r="F155" s="2" t="n">
        <v>0</v>
      </c>
      <c r="G155" s="2" t="n">
        <v>0</v>
      </c>
    </row>
    <row r="156" customFormat="false" ht="15" hidden="false" customHeight="false" outlineLevel="0" collapsed="false">
      <c r="A156" s="2" t="s">
        <v>358</v>
      </c>
      <c r="B156" s="2" t="s">
        <v>302</v>
      </c>
      <c r="C156" s="2" t="s">
        <v>304</v>
      </c>
      <c r="D156" s="2" t="n">
        <v>1</v>
      </c>
      <c r="E156" s="2" t="n">
        <v>1</v>
      </c>
      <c r="F156" s="2" t="n">
        <v>0</v>
      </c>
      <c r="G156" s="2" t="n">
        <v>0</v>
      </c>
    </row>
    <row r="157" customFormat="false" ht="15" hidden="false" customHeight="false" outlineLevel="0" collapsed="false">
      <c r="A157" s="2" t="s">
        <v>351</v>
      </c>
      <c r="B157" s="2" t="s">
        <v>352</v>
      </c>
      <c r="C157" s="2" t="s">
        <v>304</v>
      </c>
      <c r="D157" s="2" t="n">
        <v>1</v>
      </c>
      <c r="E157" s="2" t="n">
        <v>1</v>
      </c>
      <c r="F157" s="2" t="n">
        <v>0</v>
      </c>
      <c r="G157" s="2" t="n">
        <v>0</v>
      </c>
    </row>
    <row r="158" customFormat="false" ht="15" hidden="false" customHeight="false" outlineLevel="0" collapsed="false">
      <c r="A158" s="2" t="s">
        <v>326</v>
      </c>
      <c r="B158" s="2" t="s">
        <v>302</v>
      </c>
      <c r="C158" s="2" t="s">
        <v>304</v>
      </c>
      <c r="D158" s="2" t="n">
        <v>0</v>
      </c>
      <c r="E158" s="2" t="n">
        <v>0</v>
      </c>
      <c r="F158" s="2" t="n">
        <v>0</v>
      </c>
      <c r="G158" s="2" t="n">
        <v>0</v>
      </c>
    </row>
    <row r="159" customFormat="false" ht="15" hidden="false" customHeight="false" outlineLevel="0" collapsed="false">
      <c r="A159" s="2" t="s">
        <v>887</v>
      </c>
      <c r="B159" s="2" t="s">
        <v>163</v>
      </c>
      <c r="C159" s="2" t="s">
        <v>862</v>
      </c>
      <c r="D159" s="2" t="n">
        <v>0</v>
      </c>
      <c r="E159" s="2" t="n">
        <v>0</v>
      </c>
      <c r="F159" s="2" t="n">
        <v>0</v>
      </c>
      <c r="G159" s="2" t="n">
        <v>0</v>
      </c>
    </row>
    <row r="160" customFormat="false" ht="23.85" hidden="false" customHeight="false" outlineLevel="0" collapsed="false">
      <c r="A160" s="2" t="s">
        <v>193</v>
      </c>
      <c r="B160" s="2" t="s">
        <v>163</v>
      </c>
      <c r="C160" s="2" t="s">
        <v>62</v>
      </c>
      <c r="D160" s="2" t="n">
        <v>0</v>
      </c>
      <c r="E160" s="2" t="n">
        <v>0</v>
      </c>
      <c r="F160" s="2" t="n">
        <v>0</v>
      </c>
      <c r="G160" s="2" t="n">
        <v>0</v>
      </c>
    </row>
    <row r="161" customFormat="false" ht="15" hidden="false" customHeight="false" outlineLevel="0" collapsed="false">
      <c r="A161" s="2" t="s">
        <v>398</v>
      </c>
      <c r="B161" s="2" t="s">
        <v>311</v>
      </c>
      <c r="C161" s="2" t="s">
        <v>304</v>
      </c>
      <c r="D161" s="2" t="n">
        <v>1</v>
      </c>
      <c r="E161" s="2" t="n">
        <v>1</v>
      </c>
      <c r="F161" s="2" t="n">
        <v>0</v>
      </c>
      <c r="G161" s="2" t="n">
        <v>0</v>
      </c>
    </row>
    <row r="162" customFormat="false" ht="15" hidden="false" customHeight="false" outlineLevel="0" collapsed="false">
      <c r="A162" s="2" t="s">
        <v>404</v>
      </c>
      <c r="B162" s="2" t="s">
        <v>311</v>
      </c>
      <c r="C162" s="2" t="s">
        <v>304</v>
      </c>
      <c r="D162" s="2" t="n">
        <v>0</v>
      </c>
      <c r="E162" s="2" t="n">
        <v>0</v>
      </c>
      <c r="F162" s="2" t="n">
        <v>0</v>
      </c>
      <c r="G162" s="2" t="n">
        <v>0</v>
      </c>
    </row>
    <row r="163" customFormat="false" ht="15" hidden="false" customHeight="false" outlineLevel="0" collapsed="false">
      <c r="A163" s="2" t="s">
        <v>387</v>
      </c>
      <c r="B163" s="2" t="s">
        <v>302</v>
      </c>
      <c r="C163" s="2" t="s">
        <v>304</v>
      </c>
      <c r="D163" s="2" t="n">
        <v>0</v>
      </c>
      <c r="E163" s="2" t="n">
        <v>0</v>
      </c>
      <c r="F163" s="2" t="n">
        <v>0</v>
      </c>
      <c r="G163" s="2" t="n">
        <v>0</v>
      </c>
    </row>
    <row r="164" customFormat="false" ht="15" hidden="false" customHeight="false" outlineLevel="0" collapsed="false">
      <c r="A164" s="2" t="s">
        <v>258</v>
      </c>
      <c r="B164" s="2" t="s">
        <v>201</v>
      </c>
      <c r="C164" s="2" t="s">
        <v>62</v>
      </c>
      <c r="D164" s="2" t="n">
        <v>1</v>
      </c>
      <c r="E164" s="2" t="n">
        <v>1</v>
      </c>
      <c r="F164" s="2" t="n">
        <v>0</v>
      </c>
      <c r="G164" s="2" t="n">
        <v>0</v>
      </c>
    </row>
    <row r="165" customFormat="false" ht="15" hidden="false" customHeight="false" outlineLevel="0" collapsed="false">
      <c r="A165" s="2" t="s">
        <v>239</v>
      </c>
      <c r="B165" s="2" t="s">
        <v>201</v>
      </c>
      <c r="C165" s="2" t="s">
        <v>62</v>
      </c>
      <c r="D165" s="2" t="n">
        <v>1</v>
      </c>
      <c r="E165" s="2" t="n">
        <v>1</v>
      </c>
      <c r="F165" s="2" t="n">
        <v>0</v>
      </c>
      <c r="G165" s="2" t="n">
        <v>0</v>
      </c>
    </row>
    <row r="166" customFormat="false" ht="15" hidden="false" customHeight="false" outlineLevel="0" collapsed="false">
      <c r="A166" s="2" t="s">
        <v>244</v>
      </c>
      <c r="B166" s="2" t="s">
        <v>201</v>
      </c>
      <c r="C166" s="2" t="s">
        <v>62</v>
      </c>
      <c r="D166" s="2" t="n">
        <v>1</v>
      </c>
      <c r="E166" s="2" t="n">
        <v>1</v>
      </c>
      <c r="F166" s="2" t="n">
        <v>0</v>
      </c>
      <c r="G166" s="2" t="n">
        <v>0</v>
      </c>
    </row>
    <row r="167" customFormat="false" ht="23.85" hidden="false" customHeight="false" outlineLevel="0" collapsed="false">
      <c r="A167" s="2" t="s">
        <v>392</v>
      </c>
      <c r="B167" s="2" t="s">
        <v>393</v>
      </c>
      <c r="C167" s="2" t="s">
        <v>304</v>
      </c>
      <c r="D167" s="2" t="n">
        <v>2</v>
      </c>
      <c r="E167" s="2" t="n">
        <v>2</v>
      </c>
      <c r="F167" s="2" t="n">
        <v>0</v>
      </c>
      <c r="G167" s="2" t="n">
        <v>0.0005</v>
      </c>
    </row>
    <row r="168" customFormat="false" ht="15" hidden="false" customHeight="false" outlineLevel="0" collapsed="false">
      <c r="A168" s="2" t="s">
        <v>296</v>
      </c>
      <c r="B168" s="2" t="s">
        <v>201</v>
      </c>
      <c r="C168" s="2" t="s">
        <v>62</v>
      </c>
      <c r="D168" s="2" t="n">
        <v>1</v>
      </c>
      <c r="E168" s="2" t="n">
        <v>1</v>
      </c>
      <c r="F168" s="2" t="n">
        <v>0</v>
      </c>
      <c r="G168" s="2" t="n">
        <v>0</v>
      </c>
    </row>
    <row r="169" customFormat="false" ht="15" hidden="false" customHeight="false" outlineLevel="0" collapsed="false">
      <c r="A169" s="2" t="s">
        <v>428</v>
      </c>
      <c r="B169" s="2" t="s">
        <v>302</v>
      </c>
      <c r="C169" s="2" t="s">
        <v>304</v>
      </c>
      <c r="D169" s="2" t="n">
        <v>0</v>
      </c>
      <c r="E169" s="2" t="n">
        <v>0</v>
      </c>
      <c r="F169" s="2" t="n">
        <v>0</v>
      </c>
      <c r="G169" s="2" t="n">
        <v>0</v>
      </c>
    </row>
    <row r="170" customFormat="false" ht="15" hidden="false" customHeight="false" outlineLevel="0" collapsed="false">
      <c r="A170" s="2" t="s">
        <v>433</v>
      </c>
      <c r="B170" s="2" t="s">
        <v>302</v>
      </c>
      <c r="C170" s="2" t="s">
        <v>304</v>
      </c>
      <c r="D170" s="2" t="n">
        <v>0</v>
      </c>
      <c r="E170" s="2" t="n">
        <v>0</v>
      </c>
      <c r="F170" s="2" t="n">
        <v>0</v>
      </c>
      <c r="G170" s="2" t="n">
        <v>0</v>
      </c>
    </row>
    <row r="171" customFormat="false" ht="15" hidden="false" customHeight="false" outlineLevel="0" collapsed="false">
      <c r="A171" s="2" t="s">
        <v>292</v>
      </c>
      <c r="B171" s="2" t="s">
        <v>201</v>
      </c>
      <c r="C171" s="2" t="s">
        <v>62</v>
      </c>
      <c r="D171" s="2" t="n">
        <v>1</v>
      </c>
      <c r="E171" s="2" t="n">
        <v>1</v>
      </c>
      <c r="F171" s="2" t="n">
        <v>0</v>
      </c>
      <c r="G171" s="2" t="n">
        <v>0</v>
      </c>
    </row>
    <row r="172" customFormat="false" ht="15" hidden="false" customHeight="false" outlineLevel="0" collapsed="false">
      <c r="A172" s="2" t="s">
        <v>417</v>
      </c>
      <c r="B172" s="2" t="s">
        <v>302</v>
      </c>
      <c r="C172" s="2" t="s">
        <v>304</v>
      </c>
      <c r="D172" s="2" t="n">
        <v>0</v>
      </c>
      <c r="E172" s="2" t="n">
        <v>0</v>
      </c>
      <c r="F172" s="2" t="n">
        <v>0</v>
      </c>
      <c r="G172" s="2" t="n">
        <v>0</v>
      </c>
    </row>
    <row r="173" customFormat="false" ht="15" hidden="false" customHeight="false" outlineLevel="0" collapsed="false">
      <c r="A173" s="2" t="s">
        <v>487</v>
      </c>
      <c r="B173" s="2" t="s">
        <v>302</v>
      </c>
      <c r="C173" s="2" t="s">
        <v>304</v>
      </c>
      <c r="D173" s="2" t="n">
        <v>0</v>
      </c>
      <c r="E173" s="2" t="n">
        <v>0</v>
      </c>
      <c r="F173" s="2" t="n">
        <v>0</v>
      </c>
      <c r="G173" s="2" t="n">
        <v>0</v>
      </c>
    </row>
    <row r="174" customFormat="false" ht="15" hidden="false" customHeight="false" outlineLevel="0" collapsed="false">
      <c r="A174" s="2" t="s">
        <v>463</v>
      </c>
      <c r="B174" s="2" t="s">
        <v>302</v>
      </c>
      <c r="C174" s="2" t="s">
        <v>304</v>
      </c>
      <c r="D174" s="2" t="n">
        <v>0</v>
      </c>
      <c r="E174" s="2" t="n">
        <v>0</v>
      </c>
      <c r="F174" s="2" t="n">
        <v>0</v>
      </c>
      <c r="G174" s="2" t="n">
        <v>0</v>
      </c>
    </row>
    <row r="175" customFormat="false" ht="15" hidden="false" customHeight="false" outlineLevel="0" collapsed="false">
      <c r="A175" s="2" t="s">
        <v>412</v>
      </c>
      <c r="B175" s="2" t="s">
        <v>302</v>
      </c>
      <c r="C175" s="2" t="s">
        <v>304</v>
      </c>
      <c r="D175" s="2" t="n">
        <v>1</v>
      </c>
      <c r="E175" s="2" t="n">
        <v>1</v>
      </c>
      <c r="F175" s="2" t="n">
        <v>0</v>
      </c>
      <c r="G175" s="2" t="n">
        <v>0</v>
      </c>
    </row>
    <row r="176" customFormat="false" ht="15" hidden="false" customHeight="false" outlineLevel="0" collapsed="false">
      <c r="A176" s="2" t="s">
        <v>501</v>
      </c>
      <c r="B176" s="2" t="s">
        <v>302</v>
      </c>
      <c r="C176" s="2" t="s">
        <v>304</v>
      </c>
      <c r="D176" s="2" t="n">
        <v>1</v>
      </c>
      <c r="E176" s="2" t="n">
        <v>1</v>
      </c>
      <c r="F176" s="2" t="n">
        <v>0</v>
      </c>
      <c r="G176" s="2" t="n">
        <v>0</v>
      </c>
    </row>
    <row r="177" customFormat="false" ht="15" hidden="false" customHeight="false" outlineLevel="0" collapsed="false">
      <c r="A177" s="2" t="s">
        <v>449</v>
      </c>
      <c r="B177" s="2" t="s">
        <v>302</v>
      </c>
      <c r="C177" s="2" t="s">
        <v>304</v>
      </c>
      <c r="D177" s="2" t="n">
        <v>2</v>
      </c>
      <c r="E177" s="2" t="n">
        <v>2</v>
      </c>
      <c r="F177" s="2" t="n">
        <v>0</v>
      </c>
      <c r="G177" s="2" t="n">
        <v>0</v>
      </c>
    </row>
    <row r="178" customFormat="false" ht="15" hidden="false" customHeight="false" outlineLevel="0" collapsed="false">
      <c r="A178" s="2" t="s">
        <v>443</v>
      </c>
      <c r="B178" s="2" t="s">
        <v>302</v>
      </c>
      <c r="C178" s="2" t="s">
        <v>304</v>
      </c>
      <c r="D178" s="2" t="n">
        <v>2</v>
      </c>
      <c r="E178" s="2" t="n">
        <v>2</v>
      </c>
      <c r="F178" s="2" t="n">
        <v>0</v>
      </c>
      <c r="G178" s="2" t="n">
        <v>0</v>
      </c>
    </row>
    <row r="179" customFormat="false" ht="15" hidden="false" customHeight="false" outlineLevel="0" collapsed="false">
      <c r="A179" s="2" t="s">
        <v>473</v>
      </c>
      <c r="B179" s="2" t="s">
        <v>302</v>
      </c>
      <c r="C179" s="2" t="s">
        <v>304</v>
      </c>
      <c r="D179" s="2" t="n">
        <v>1</v>
      </c>
      <c r="E179" s="2" t="n">
        <v>1</v>
      </c>
      <c r="F179" s="2" t="n">
        <v>0</v>
      </c>
      <c r="G179" s="2" t="n">
        <v>0</v>
      </c>
    </row>
    <row r="180" customFormat="false" ht="15" hidden="false" customHeight="false" outlineLevel="0" collapsed="false">
      <c r="A180" s="2" t="s">
        <v>548</v>
      </c>
      <c r="B180" s="2" t="s">
        <v>352</v>
      </c>
      <c r="C180" s="2" t="s">
        <v>507</v>
      </c>
      <c r="D180" s="2" t="n">
        <v>0</v>
      </c>
      <c r="E180" s="2" t="n">
        <v>0</v>
      </c>
      <c r="F180" s="2" t="n">
        <v>0</v>
      </c>
      <c r="G180" s="2" t="n">
        <v>0</v>
      </c>
    </row>
    <row r="181" customFormat="false" ht="15" hidden="false" customHeight="false" outlineLevel="0" collapsed="false">
      <c r="A181" s="2" t="s">
        <v>514</v>
      </c>
      <c r="B181" s="2" t="s">
        <v>352</v>
      </c>
      <c r="C181" s="2" t="s">
        <v>507</v>
      </c>
      <c r="D181" s="2" t="n">
        <v>0</v>
      </c>
      <c r="E181" s="2" t="n">
        <v>0</v>
      </c>
      <c r="F181" s="2" t="n">
        <v>0</v>
      </c>
      <c r="G181" s="2" t="n">
        <v>0</v>
      </c>
    </row>
    <row r="182" customFormat="false" ht="15" hidden="false" customHeight="false" outlineLevel="0" collapsed="false">
      <c r="A182" s="2" t="s">
        <v>590</v>
      </c>
      <c r="B182" s="2" t="s">
        <v>352</v>
      </c>
      <c r="C182" s="2" t="s">
        <v>507</v>
      </c>
      <c r="D182" s="2" t="n">
        <v>1</v>
      </c>
      <c r="E182" s="2" t="n">
        <v>1</v>
      </c>
      <c r="F182" s="2" t="n">
        <v>0</v>
      </c>
      <c r="G182" s="2" t="n">
        <v>0</v>
      </c>
    </row>
    <row r="183" customFormat="false" ht="15" hidden="false" customHeight="false" outlineLevel="0" collapsed="false">
      <c r="A183" s="2" t="s">
        <v>506</v>
      </c>
      <c r="B183" s="2" t="s">
        <v>352</v>
      </c>
      <c r="C183" s="2" t="s">
        <v>507</v>
      </c>
      <c r="D183" s="2" t="n">
        <v>0</v>
      </c>
      <c r="E183" s="2" t="n">
        <v>0</v>
      </c>
      <c r="F183" s="2" t="n">
        <v>0</v>
      </c>
      <c r="G183" s="2" t="n">
        <v>0</v>
      </c>
    </row>
    <row r="184" customFormat="false" ht="15" hidden="false" customHeight="false" outlineLevel="0" collapsed="false">
      <c r="A184" s="2" t="s">
        <v>1025</v>
      </c>
      <c r="B184" s="2" t="s">
        <v>352</v>
      </c>
      <c r="C184" s="2" t="s">
        <v>862</v>
      </c>
      <c r="D184" s="2" t="n">
        <v>1</v>
      </c>
      <c r="E184" s="2" t="n">
        <v>1</v>
      </c>
      <c r="F184" s="2" t="n">
        <v>0</v>
      </c>
      <c r="G184" s="2" t="n">
        <v>0</v>
      </c>
    </row>
    <row r="185" customFormat="false" ht="15" hidden="false" customHeight="false" outlineLevel="0" collapsed="false">
      <c r="A185" s="2" t="s">
        <v>526</v>
      </c>
      <c r="B185" s="2" t="s">
        <v>352</v>
      </c>
      <c r="C185" s="2" t="s">
        <v>507</v>
      </c>
      <c r="D185" s="2" t="n">
        <v>0</v>
      </c>
      <c r="E185" s="2" t="n">
        <v>0</v>
      </c>
      <c r="F185" s="2" t="n">
        <v>0</v>
      </c>
      <c r="G185" s="2" t="n">
        <v>0</v>
      </c>
    </row>
    <row r="186" customFormat="false" ht="15" hidden="false" customHeight="false" outlineLevel="0" collapsed="false">
      <c r="A186" s="2" t="s">
        <v>543</v>
      </c>
      <c r="B186" s="2" t="s">
        <v>352</v>
      </c>
      <c r="C186" s="2" t="s">
        <v>507</v>
      </c>
      <c r="D186" s="2" t="n">
        <v>0</v>
      </c>
      <c r="E186" s="2" t="n">
        <v>0</v>
      </c>
      <c r="F186" s="2" t="n">
        <v>0</v>
      </c>
      <c r="G186" s="2" t="n">
        <v>0</v>
      </c>
    </row>
    <row r="187" customFormat="false" ht="15" hidden="false" customHeight="false" outlineLevel="0" collapsed="false">
      <c r="A187" s="2" t="s">
        <v>583</v>
      </c>
      <c r="B187" s="2" t="s">
        <v>352</v>
      </c>
      <c r="C187" s="2" t="s">
        <v>507</v>
      </c>
      <c r="D187" s="2" t="n">
        <v>0</v>
      </c>
      <c r="E187" s="2" t="n">
        <v>0</v>
      </c>
      <c r="F187" s="2" t="n">
        <v>0</v>
      </c>
      <c r="G187" s="2" t="n">
        <v>0</v>
      </c>
    </row>
    <row r="188" customFormat="false" ht="15" hidden="false" customHeight="false" outlineLevel="0" collapsed="false">
      <c r="A188" s="2" t="s">
        <v>554</v>
      </c>
      <c r="B188" s="2" t="s">
        <v>352</v>
      </c>
      <c r="C188" s="2" t="s">
        <v>507</v>
      </c>
      <c r="D188" s="2" t="n">
        <v>0</v>
      </c>
      <c r="E188" s="2" t="n">
        <v>0</v>
      </c>
      <c r="F188" s="2" t="n">
        <v>0</v>
      </c>
      <c r="G188" s="2" t="n">
        <v>0</v>
      </c>
    </row>
    <row r="189" customFormat="false" ht="23.85" hidden="false" customHeight="false" outlineLevel="0" collapsed="false">
      <c r="A189" s="2" t="s">
        <v>640</v>
      </c>
      <c r="B189" s="2" t="s">
        <v>163</v>
      </c>
      <c r="C189" s="2" t="s">
        <v>611</v>
      </c>
      <c r="D189" s="2" t="n">
        <v>2</v>
      </c>
      <c r="E189" s="2" t="n">
        <v>1</v>
      </c>
      <c r="F189" s="2" t="n">
        <v>0</v>
      </c>
      <c r="G189" s="2" t="n">
        <v>0</v>
      </c>
    </row>
    <row r="190" customFormat="false" ht="15" hidden="false" customHeight="false" outlineLevel="0" collapsed="false">
      <c r="A190" s="2" t="s">
        <v>572</v>
      </c>
      <c r="B190" s="2" t="s">
        <v>352</v>
      </c>
      <c r="C190" s="2" t="s">
        <v>507</v>
      </c>
      <c r="D190" s="2" t="n">
        <v>1</v>
      </c>
      <c r="E190" s="2" t="n">
        <v>1</v>
      </c>
      <c r="F190" s="2" t="n">
        <v>0</v>
      </c>
      <c r="G190" s="2" t="n">
        <v>0</v>
      </c>
    </row>
    <row r="191" customFormat="false" ht="23.85" hidden="false" customHeight="false" outlineLevel="0" collapsed="false">
      <c r="A191" s="2" t="s">
        <v>560</v>
      </c>
      <c r="B191" s="2" t="s">
        <v>352</v>
      </c>
      <c r="C191" s="2" t="s">
        <v>507</v>
      </c>
      <c r="D191" s="2" t="n">
        <v>1</v>
      </c>
      <c r="E191" s="2" t="n">
        <v>1</v>
      </c>
      <c r="F191" s="2" t="n">
        <v>0</v>
      </c>
      <c r="G191" s="2" t="n">
        <v>0</v>
      </c>
    </row>
    <row r="192" customFormat="false" ht="23.85" hidden="false" customHeight="false" outlineLevel="0" collapsed="false">
      <c r="A192" s="2" t="s">
        <v>2122</v>
      </c>
      <c r="B192" s="2" t="s">
        <v>181</v>
      </c>
      <c r="C192" s="2" t="s">
        <v>1632</v>
      </c>
      <c r="D192" s="2" t="n">
        <v>1</v>
      </c>
      <c r="E192" s="2" t="n">
        <v>1</v>
      </c>
      <c r="F192" s="2" t="n">
        <v>0</v>
      </c>
      <c r="G192" s="2" t="n">
        <v>0</v>
      </c>
    </row>
    <row r="193" customFormat="false" ht="15" hidden="false" customHeight="false" outlineLevel="0" collapsed="false">
      <c r="A193" s="2" t="s">
        <v>2083</v>
      </c>
      <c r="B193" s="2" t="s">
        <v>181</v>
      </c>
      <c r="C193" s="2" t="s">
        <v>1632</v>
      </c>
      <c r="D193" s="2" t="n">
        <v>0</v>
      </c>
      <c r="E193" s="2" t="n">
        <v>0</v>
      </c>
      <c r="F193" s="2" t="n">
        <v>0</v>
      </c>
      <c r="G193" s="2" t="n">
        <v>0</v>
      </c>
    </row>
    <row r="194" customFormat="false" ht="23.85" hidden="false" customHeight="false" outlineLevel="0" collapsed="false">
      <c r="A194" s="2" t="s">
        <v>1761</v>
      </c>
      <c r="B194" s="2" t="s">
        <v>393</v>
      </c>
      <c r="C194" s="2" t="s">
        <v>1632</v>
      </c>
      <c r="D194" s="2" t="n">
        <v>1</v>
      </c>
      <c r="E194" s="2" t="n">
        <v>1</v>
      </c>
      <c r="F194" s="2" t="n">
        <v>0</v>
      </c>
      <c r="G194" s="2" t="n">
        <v>0</v>
      </c>
    </row>
    <row r="195" customFormat="false" ht="15" hidden="false" customHeight="false" outlineLevel="0" collapsed="false">
      <c r="A195" s="2" t="s">
        <v>1811</v>
      </c>
      <c r="B195" s="2" t="s">
        <v>393</v>
      </c>
      <c r="C195" s="2" t="s">
        <v>1632</v>
      </c>
      <c r="D195" s="2" t="n">
        <v>2</v>
      </c>
      <c r="E195" s="2" t="n">
        <v>2</v>
      </c>
      <c r="F195" s="2" t="n">
        <v>0</v>
      </c>
      <c r="G195" s="2" t="n">
        <v>0</v>
      </c>
    </row>
    <row r="196" customFormat="false" ht="15" hidden="false" customHeight="false" outlineLevel="0" collapsed="false">
      <c r="A196" s="2" t="s">
        <v>1876</v>
      </c>
      <c r="B196" s="2" t="s">
        <v>181</v>
      </c>
      <c r="C196" s="2" t="s">
        <v>1632</v>
      </c>
      <c r="D196" s="2" t="n">
        <v>1</v>
      </c>
      <c r="E196" s="2" t="n">
        <v>1</v>
      </c>
      <c r="F196" s="2" t="n">
        <v>0</v>
      </c>
      <c r="G196" s="2" t="n">
        <v>0</v>
      </c>
    </row>
    <row r="197" customFormat="false" ht="15" hidden="false" customHeight="false" outlineLevel="0" collapsed="false">
      <c r="A197" s="2" t="s">
        <v>1851</v>
      </c>
      <c r="B197" s="2" t="s">
        <v>393</v>
      </c>
      <c r="C197" s="2" t="s">
        <v>1632</v>
      </c>
      <c r="D197" s="2" t="n">
        <v>2</v>
      </c>
      <c r="E197" s="2" t="n">
        <v>2</v>
      </c>
      <c r="F197" s="2" t="n">
        <v>0</v>
      </c>
      <c r="G197" s="2" t="n">
        <v>0</v>
      </c>
    </row>
    <row r="198" customFormat="false" ht="15" hidden="false" customHeight="false" outlineLevel="0" collapsed="false">
      <c r="A198" s="2" t="s">
        <v>1965</v>
      </c>
      <c r="B198" s="2" t="s">
        <v>181</v>
      </c>
      <c r="C198" s="2" t="s">
        <v>1632</v>
      </c>
      <c r="D198" s="2" t="n">
        <v>0</v>
      </c>
      <c r="E198" s="2" t="n">
        <v>0</v>
      </c>
      <c r="F198" s="2" t="n">
        <v>0</v>
      </c>
      <c r="G198" s="2" t="n">
        <v>0</v>
      </c>
    </row>
    <row r="199" customFormat="false" ht="15" hidden="false" customHeight="false" outlineLevel="0" collapsed="false">
      <c r="A199" s="2" t="s">
        <v>1923</v>
      </c>
      <c r="B199" s="2" t="s">
        <v>181</v>
      </c>
      <c r="C199" s="2" t="s">
        <v>1632</v>
      </c>
      <c r="D199" s="2" t="n">
        <v>1</v>
      </c>
      <c r="E199" s="2" t="n">
        <v>1</v>
      </c>
      <c r="F199" s="2" t="n">
        <v>0</v>
      </c>
      <c r="G199" s="2" t="n">
        <v>0</v>
      </c>
    </row>
    <row r="200" customFormat="false" ht="23.85" hidden="false" customHeight="false" outlineLevel="0" collapsed="false">
      <c r="A200" s="2" t="s">
        <v>2042</v>
      </c>
      <c r="B200" s="2" t="s">
        <v>181</v>
      </c>
      <c r="C200" s="2" t="s">
        <v>1632</v>
      </c>
      <c r="D200" s="2" t="n">
        <v>0</v>
      </c>
      <c r="E200" s="2" t="n">
        <v>0</v>
      </c>
      <c r="F200" s="2" t="n">
        <v>0</v>
      </c>
      <c r="G200" s="2" t="n">
        <v>0</v>
      </c>
    </row>
    <row r="201" customFormat="false" ht="15" hidden="false" customHeight="false" outlineLevel="0" collapsed="false">
      <c r="A201" s="2" t="s">
        <v>1975</v>
      </c>
      <c r="B201" s="2" t="s">
        <v>181</v>
      </c>
      <c r="C201" s="2" t="s">
        <v>1632</v>
      </c>
      <c r="D201" s="2" t="n">
        <v>1</v>
      </c>
      <c r="E201" s="2" t="n">
        <v>1</v>
      </c>
      <c r="F201" s="2" t="n">
        <v>0</v>
      </c>
      <c r="G201" s="2" t="n">
        <v>0</v>
      </c>
    </row>
    <row r="202" customFormat="false" ht="15" hidden="false" customHeight="false" outlineLevel="0" collapsed="false">
      <c r="A202" s="2" t="s">
        <v>1888</v>
      </c>
      <c r="B202" s="2" t="s">
        <v>181</v>
      </c>
      <c r="C202" s="2" t="s">
        <v>1632</v>
      </c>
      <c r="D202" s="2" t="n">
        <v>1</v>
      </c>
      <c r="E202" s="2" t="n">
        <v>1</v>
      </c>
      <c r="F202" s="2" t="n">
        <v>0</v>
      </c>
      <c r="G202" s="2" t="n">
        <v>0</v>
      </c>
    </row>
    <row r="203" customFormat="false" ht="15" hidden="false" customHeight="false" outlineLevel="0" collapsed="false">
      <c r="A203" s="2" t="s">
        <v>1871</v>
      </c>
      <c r="B203" s="2" t="s">
        <v>393</v>
      </c>
      <c r="C203" s="2" t="s">
        <v>1632</v>
      </c>
      <c r="D203" s="2" t="n">
        <v>1</v>
      </c>
      <c r="E203" s="2" t="n">
        <v>1</v>
      </c>
      <c r="F203" s="2" t="n">
        <v>0</v>
      </c>
      <c r="G203" s="2" t="n">
        <v>0</v>
      </c>
    </row>
    <row r="204" customFormat="false" ht="15" hidden="false" customHeight="false" outlineLevel="0" collapsed="false">
      <c r="A204" s="2" t="s">
        <v>2047</v>
      </c>
      <c r="B204" s="2" t="s">
        <v>181</v>
      </c>
      <c r="C204" s="2" t="s">
        <v>1632</v>
      </c>
      <c r="D204" s="2" t="n">
        <v>1</v>
      </c>
      <c r="E204" s="2" t="n">
        <v>1</v>
      </c>
      <c r="F204" s="2" t="n">
        <v>0</v>
      </c>
      <c r="G204" s="2" t="n">
        <v>0</v>
      </c>
    </row>
    <row r="205" customFormat="false" ht="15" hidden="false" customHeight="false" outlineLevel="0" collapsed="false">
      <c r="A205" s="2" t="s">
        <v>1947</v>
      </c>
      <c r="B205" s="2" t="s">
        <v>393</v>
      </c>
      <c r="C205" s="2" t="s">
        <v>1632</v>
      </c>
      <c r="D205" s="2" t="n">
        <v>2</v>
      </c>
      <c r="E205" s="2" t="n">
        <v>2</v>
      </c>
      <c r="F205" s="2" t="n">
        <v>0</v>
      </c>
      <c r="G205" s="2" t="n">
        <v>0</v>
      </c>
    </row>
    <row r="206" customFormat="false" ht="15" hidden="false" customHeight="false" outlineLevel="0" collapsed="false">
      <c r="A206" s="2" t="s">
        <v>1952</v>
      </c>
      <c r="B206" s="2" t="s">
        <v>181</v>
      </c>
      <c r="C206" s="2" t="s">
        <v>1632</v>
      </c>
      <c r="D206" s="2" t="n">
        <v>1</v>
      </c>
      <c r="E206" s="2" t="n">
        <v>1</v>
      </c>
      <c r="F206" s="2" t="n">
        <v>0</v>
      </c>
      <c r="G206" s="2" t="n">
        <v>0</v>
      </c>
    </row>
    <row r="207" customFormat="false" ht="15" hidden="false" customHeight="false" outlineLevel="0" collapsed="false">
      <c r="A207" s="2" t="s">
        <v>1911</v>
      </c>
      <c r="B207" s="2" t="s">
        <v>181</v>
      </c>
      <c r="C207" s="2" t="s">
        <v>1632</v>
      </c>
      <c r="D207" s="2" t="n">
        <v>1</v>
      </c>
      <c r="E207" s="2" t="n">
        <v>1</v>
      </c>
      <c r="F207" s="2" t="n">
        <v>0</v>
      </c>
      <c r="G207" s="2" t="n">
        <v>0</v>
      </c>
    </row>
    <row r="208" customFormat="false" ht="15" hidden="false" customHeight="false" outlineLevel="0" collapsed="false">
      <c r="A208" s="2" t="s">
        <v>1841</v>
      </c>
      <c r="B208" s="2" t="s">
        <v>393</v>
      </c>
      <c r="C208" s="2" t="s">
        <v>1632</v>
      </c>
      <c r="D208" s="2" t="n">
        <v>2</v>
      </c>
      <c r="E208" s="2" t="n">
        <v>2</v>
      </c>
      <c r="F208" s="2" t="n">
        <v>0</v>
      </c>
      <c r="G208" s="2" t="n">
        <v>0</v>
      </c>
    </row>
    <row r="209" customFormat="false" ht="15" hidden="false" customHeight="false" outlineLevel="0" collapsed="false">
      <c r="A209" s="2" t="s">
        <v>1906</v>
      </c>
      <c r="B209" s="2" t="s">
        <v>393</v>
      </c>
      <c r="C209" s="2" t="s">
        <v>1632</v>
      </c>
      <c r="D209" s="2" t="n">
        <v>1</v>
      </c>
      <c r="E209" s="2" t="n">
        <v>1</v>
      </c>
      <c r="F209" s="2" t="n">
        <v>0</v>
      </c>
      <c r="G209" s="2" t="n">
        <v>0</v>
      </c>
    </row>
    <row r="210" customFormat="false" ht="15" hidden="false" customHeight="false" outlineLevel="0" collapsed="false">
      <c r="A210" s="2" t="s">
        <v>2051</v>
      </c>
      <c r="B210" s="2" t="s">
        <v>393</v>
      </c>
      <c r="C210" s="2" t="s">
        <v>1632</v>
      </c>
      <c r="D210" s="2" t="n">
        <v>1</v>
      </c>
      <c r="E210" s="2" t="n">
        <v>1</v>
      </c>
      <c r="F210" s="2" t="n">
        <v>0</v>
      </c>
      <c r="G210" s="2" t="n">
        <v>0</v>
      </c>
    </row>
    <row r="211" customFormat="false" ht="15" hidden="false" customHeight="false" outlineLevel="0" collapsed="false">
      <c r="A211" s="2" t="s">
        <v>2139</v>
      </c>
      <c r="B211" s="2" t="s">
        <v>393</v>
      </c>
      <c r="C211" s="2" t="s">
        <v>1632</v>
      </c>
      <c r="D211" s="2" t="n">
        <v>1</v>
      </c>
      <c r="E211" s="2" t="n">
        <v>1</v>
      </c>
      <c r="F211" s="2" t="n">
        <v>0</v>
      </c>
      <c r="G211" s="2" t="n">
        <v>0</v>
      </c>
    </row>
    <row r="212" customFormat="false" ht="15" hidden="false" customHeight="false" outlineLevel="0" collapsed="false">
      <c r="A212" s="2" t="s">
        <v>596</v>
      </c>
      <c r="B212" s="2" t="s">
        <v>352</v>
      </c>
      <c r="C212" s="2" t="s">
        <v>507</v>
      </c>
      <c r="D212" s="2" t="n">
        <v>1</v>
      </c>
      <c r="E212" s="2" t="n">
        <v>1</v>
      </c>
      <c r="F212" s="2" t="n">
        <v>0</v>
      </c>
      <c r="G212" s="2" t="n">
        <v>0</v>
      </c>
    </row>
    <row r="213" customFormat="false" ht="15" hidden="false" customHeight="false" outlineLevel="0" collapsed="false">
      <c r="A213" s="2" t="s">
        <v>1654</v>
      </c>
      <c r="B213" s="2" t="s">
        <v>861</v>
      </c>
      <c r="C213" s="2" t="s">
        <v>1632</v>
      </c>
      <c r="D213" s="2" t="n">
        <v>2</v>
      </c>
      <c r="E213" s="2" t="n">
        <v>2</v>
      </c>
      <c r="F213" s="2" t="n">
        <v>0</v>
      </c>
      <c r="G213" s="2" t="n">
        <v>0</v>
      </c>
    </row>
    <row r="214" customFormat="false" ht="15" hidden="false" customHeight="false" outlineLevel="0" collapsed="false">
      <c r="A214" s="2" t="s">
        <v>1666</v>
      </c>
      <c r="B214" s="2" t="s">
        <v>302</v>
      </c>
      <c r="C214" s="2" t="s">
        <v>1632</v>
      </c>
      <c r="D214" s="2" t="n">
        <v>1</v>
      </c>
      <c r="E214" s="2" t="n">
        <v>1</v>
      </c>
      <c r="F214" s="2" t="n">
        <v>0</v>
      </c>
      <c r="G214" s="2" t="n">
        <v>0</v>
      </c>
    </row>
    <row r="215" customFormat="false" ht="15" hidden="false" customHeight="false" outlineLevel="0" collapsed="false">
      <c r="A215" s="2" t="s">
        <v>1702</v>
      </c>
      <c r="B215" s="2" t="s">
        <v>861</v>
      </c>
      <c r="C215" s="2" t="s">
        <v>1632</v>
      </c>
      <c r="D215" s="2" t="n">
        <v>1</v>
      </c>
      <c r="E215" s="2" t="n">
        <v>1</v>
      </c>
      <c r="F215" s="2" t="n">
        <v>0</v>
      </c>
      <c r="G215" s="2" t="n">
        <v>0</v>
      </c>
    </row>
    <row r="216" customFormat="false" ht="15" hidden="false" customHeight="false" outlineLevel="0" collapsed="false">
      <c r="A216" s="2" t="s">
        <v>2037</v>
      </c>
      <c r="B216" s="2" t="s">
        <v>181</v>
      </c>
      <c r="C216" s="2" t="s">
        <v>1632</v>
      </c>
      <c r="D216" s="2" t="n">
        <v>1</v>
      </c>
      <c r="E216" s="2" t="n">
        <v>1</v>
      </c>
      <c r="F216" s="2" t="n">
        <v>0</v>
      </c>
      <c r="G216" s="2" t="n">
        <v>0</v>
      </c>
    </row>
    <row r="217" customFormat="false" ht="15" hidden="false" customHeight="false" outlineLevel="0" collapsed="false">
      <c r="A217" s="2" t="s">
        <v>1917</v>
      </c>
      <c r="B217" s="2" t="s">
        <v>181</v>
      </c>
      <c r="C217" s="2" t="s">
        <v>1632</v>
      </c>
      <c r="D217" s="2" t="n">
        <v>0</v>
      </c>
      <c r="E217" s="2" t="n">
        <v>0</v>
      </c>
      <c r="F217" s="2" t="n">
        <v>0</v>
      </c>
      <c r="G217" s="2" t="n">
        <v>0</v>
      </c>
    </row>
    <row r="218" customFormat="false" ht="15" hidden="false" customHeight="false" outlineLevel="0" collapsed="false">
      <c r="A218" s="2" t="s">
        <v>1846</v>
      </c>
      <c r="B218" s="2" t="s">
        <v>393</v>
      </c>
      <c r="C218" s="2" t="s">
        <v>1632</v>
      </c>
      <c r="D218" s="2" t="n">
        <v>2</v>
      </c>
      <c r="E218" s="2" t="n">
        <v>2</v>
      </c>
      <c r="F218" s="2" t="n">
        <v>0</v>
      </c>
      <c r="G218" s="2" t="n">
        <v>0</v>
      </c>
    </row>
    <row r="219" customFormat="false" ht="15" hidden="false" customHeight="false" outlineLevel="0" collapsed="false">
      <c r="A219" s="2" t="s">
        <v>2023</v>
      </c>
      <c r="B219" s="2" t="s">
        <v>393</v>
      </c>
      <c r="C219" s="2" t="s">
        <v>1632</v>
      </c>
      <c r="D219" s="2" t="n">
        <v>2</v>
      </c>
      <c r="E219" s="2" t="n">
        <v>2</v>
      </c>
      <c r="F219" s="2" t="n">
        <v>0</v>
      </c>
      <c r="G219" s="2" t="n">
        <v>0</v>
      </c>
    </row>
    <row r="220" customFormat="false" ht="15" hidden="false" customHeight="false" outlineLevel="0" collapsed="false">
      <c r="A220" s="2" t="s">
        <v>1933</v>
      </c>
      <c r="B220" s="2" t="s">
        <v>393</v>
      </c>
      <c r="C220" s="2" t="s">
        <v>1632</v>
      </c>
      <c r="D220" s="2" t="n">
        <v>1</v>
      </c>
      <c r="E220" s="2" t="n">
        <v>1</v>
      </c>
      <c r="F220" s="2" t="n">
        <v>0</v>
      </c>
      <c r="G220" s="2" t="n">
        <v>0</v>
      </c>
    </row>
    <row r="221" customFormat="false" ht="15" hidden="false" customHeight="false" outlineLevel="0" collapsed="false">
      <c r="A221" s="2" t="s">
        <v>1642</v>
      </c>
      <c r="B221" s="2" t="s">
        <v>647</v>
      </c>
      <c r="C221" s="2" t="s">
        <v>1632</v>
      </c>
      <c r="D221" s="2" t="n">
        <v>0</v>
      </c>
      <c r="E221" s="2" t="n">
        <v>0</v>
      </c>
      <c r="F221" s="2" t="n">
        <v>0</v>
      </c>
      <c r="G221" s="2" t="n">
        <v>0</v>
      </c>
    </row>
    <row r="222" customFormat="false" ht="23.85" hidden="false" customHeight="false" outlineLevel="0" collapsed="false">
      <c r="A222" s="2" t="s">
        <v>1670</v>
      </c>
      <c r="B222" s="2" t="s">
        <v>682</v>
      </c>
      <c r="C222" s="2" t="s">
        <v>1632</v>
      </c>
      <c r="D222" s="2" t="n">
        <v>2</v>
      </c>
      <c r="E222" s="2" t="n">
        <v>2</v>
      </c>
      <c r="F222" s="2" t="n">
        <v>0</v>
      </c>
      <c r="G222" s="2" t="n">
        <v>0</v>
      </c>
    </row>
    <row r="223" customFormat="false" ht="23.85" hidden="false" customHeight="false" outlineLevel="0" collapsed="false">
      <c r="A223" s="2" t="s">
        <v>706</v>
      </c>
      <c r="B223" s="2" t="s">
        <v>647</v>
      </c>
      <c r="C223" s="2" t="s">
        <v>611</v>
      </c>
      <c r="D223" s="2" t="n">
        <v>2</v>
      </c>
      <c r="E223" s="2" t="n">
        <v>2</v>
      </c>
      <c r="F223" s="2" t="n">
        <v>0</v>
      </c>
      <c r="G223" s="2" t="n">
        <v>0</v>
      </c>
    </row>
    <row r="224" customFormat="false" ht="23.85" hidden="false" customHeight="false" outlineLevel="0" collapsed="false">
      <c r="A224" s="2" t="s">
        <v>755</v>
      </c>
      <c r="B224" s="2" t="s">
        <v>647</v>
      </c>
      <c r="C224" s="2" t="s">
        <v>611</v>
      </c>
      <c r="D224" s="2" t="n">
        <v>2</v>
      </c>
      <c r="E224" s="2" t="n">
        <v>2</v>
      </c>
      <c r="F224" s="2" t="n">
        <v>0</v>
      </c>
      <c r="G224" s="2" t="n">
        <v>0</v>
      </c>
    </row>
    <row r="225" customFormat="false" ht="15" hidden="false" customHeight="false" outlineLevel="0" collapsed="false">
      <c r="A225" s="2" t="s">
        <v>646</v>
      </c>
      <c r="B225" s="2" t="s">
        <v>647</v>
      </c>
      <c r="C225" s="2" t="s">
        <v>611</v>
      </c>
      <c r="D225" s="2" t="n">
        <v>1</v>
      </c>
      <c r="E225" s="2" t="n">
        <v>1</v>
      </c>
      <c r="F225" s="2" t="n">
        <v>0</v>
      </c>
      <c r="G225" s="2" t="n">
        <v>0</v>
      </c>
    </row>
    <row r="226" customFormat="false" ht="15" hidden="false" customHeight="false" outlineLevel="0" collapsed="false">
      <c r="A226" s="2" t="s">
        <v>811</v>
      </c>
      <c r="B226" s="2" t="s">
        <v>250</v>
      </c>
      <c r="C226" s="2" t="s">
        <v>611</v>
      </c>
      <c r="D226" s="2" t="n">
        <v>1</v>
      </c>
      <c r="E226" s="2" t="n">
        <v>1</v>
      </c>
      <c r="F226" s="2" t="n">
        <v>0</v>
      </c>
      <c r="G226" s="2" t="n">
        <v>0</v>
      </c>
    </row>
    <row r="227" customFormat="false" ht="15" hidden="false" customHeight="false" outlineLevel="0" collapsed="false">
      <c r="A227" s="2" t="s">
        <v>820</v>
      </c>
      <c r="B227" s="2" t="s">
        <v>250</v>
      </c>
      <c r="C227" s="2" t="s">
        <v>611</v>
      </c>
      <c r="D227" s="2" t="n">
        <v>0</v>
      </c>
      <c r="E227" s="2" t="n">
        <v>0</v>
      </c>
      <c r="F227" s="2" t="n">
        <v>0</v>
      </c>
      <c r="G227" s="2" t="n">
        <v>0</v>
      </c>
    </row>
    <row r="228" customFormat="false" ht="15" hidden="false" customHeight="false" outlineLevel="0" collapsed="false">
      <c r="A228" s="2" t="s">
        <v>823</v>
      </c>
      <c r="B228" s="2" t="s">
        <v>250</v>
      </c>
      <c r="C228" s="2" t="s">
        <v>611</v>
      </c>
      <c r="D228" s="2" t="n">
        <v>1</v>
      </c>
      <c r="E228" s="2" t="n">
        <v>1</v>
      </c>
      <c r="F228" s="2" t="n">
        <v>0</v>
      </c>
      <c r="G228" s="2" t="n">
        <v>0</v>
      </c>
    </row>
    <row r="229" customFormat="false" ht="15" hidden="false" customHeight="false" outlineLevel="0" collapsed="false">
      <c r="A229" s="2" t="s">
        <v>827</v>
      </c>
      <c r="B229" s="2" t="s">
        <v>250</v>
      </c>
      <c r="C229" s="2" t="s">
        <v>611</v>
      </c>
      <c r="D229" s="2" t="n">
        <v>1</v>
      </c>
      <c r="E229" s="2" t="n">
        <v>1</v>
      </c>
      <c r="F229" s="2" t="n">
        <v>0</v>
      </c>
      <c r="G229" s="2" t="n">
        <v>0</v>
      </c>
    </row>
    <row r="230" customFormat="false" ht="15" hidden="false" customHeight="false" outlineLevel="0" collapsed="false">
      <c r="A230" s="2" t="s">
        <v>836</v>
      </c>
      <c r="B230" s="2" t="s">
        <v>250</v>
      </c>
      <c r="C230" s="2" t="s">
        <v>611</v>
      </c>
      <c r="D230" s="2" t="n">
        <v>0</v>
      </c>
      <c r="E230" s="2" t="n">
        <v>0</v>
      </c>
      <c r="F230" s="2" t="n">
        <v>0</v>
      </c>
      <c r="G230" s="2" t="n">
        <v>0</v>
      </c>
    </row>
    <row r="231" customFormat="false" ht="15" hidden="false" customHeight="false" outlineLevel="0" collapsed="false">
      <c r="A231" s="2" t="s">
        <v>801</v>
      </c>
      <c r="B231" s="2" t="s">
        <v>250</v>
      </c>
      <c r="C231" s="2" t="s">
        <v>611</v>
      </c>
      <c r="D231" s="2" t="n">
        <v>0</v>
      </c>
      <c r="E231" s="2" t="n">
        <v>0</v>
      </c>
      <c r="F231" s="2" t="n">
        <v>0</v>
      </c>
      <c r="G231" s="2" t="n">
        <v>0</v>
      </c>
    </row>
    <row r="232" customFormat="false" ht="15" hidden="false" customHeight="false" outlineLevel="0" collapsed="false">
      <c r="A232" s="2" t="s">
        <v>840</v>
      </c>
      <c r="B232" s="2" t="s">
        <v>250</v>
      </c>
      <c r="C232" s="2" t="s">
        <v>611</v>
      </c>
      <c r="D232" s="2" t="n">
        <v>1</v>
      </c>
      <c r="E232" s="2" t="n">
        <v>1</v>
      </c>
      <c r="F232" s="2" t="n">
        <v>0</v>
      </c>
      <c r="G232" s="2" t="n">
        <v>0</v>
      </c>
    </row>
    <row r="233" customFormat="false" ht="15" hidden="false" customHeight="false" outlineLevel="0" collapsed="false">
      <c r="A233" s="2" t="s">
        <v>815</v>
      </c>
      <c r="B233" s="2" t="s">
        <v>250</v>
      </c>
      <c r="C233" s="2" t="s">
        <v>611</v>
      </c>
      <c r="D233" s="2" t="n">
        <v>0</v>
      </c>
      <c r="E233" s="2" t="n">
        <v>0</v>
      </c>
      <c r="F233" s="2" t="n">
        <v>0</v>
      </c>
      <c r="G233" s="2" t="n">
        <v>0</v>
      </c>
    </row>
    <row r="234" customFormat="false" ht="15" hidden="false" customHeight="false" outlineLevel="0" collapsed="false">
      <c r="A234" s="2" t="s">
        <v>844</v>
      </c>
      <c r="B234" s="2" t="s">
        <v>250</v>
      </c>
      <c r="C234" s="2" t="s">
        <v>611</v>
      </c>
      <c r="D234" s="2" t="n">
        <v>1</v>
      </c>
      <c r="E234" s="2" t="n">
        <v>1</v>
      </c>
      <c r="F234" s="2" t="n">
        <v>0</v>
      </c>
      <c r="G234" s="2" t="n">
        <v>0</v>
      </c>
    </row>
    <row r="235" customFormat="false" ht="15" hidden="false" customHeight="false" outlineLevel="0" collapsed="false">
      <c r="A235" s="2" t="s">
        <v>848</v>
      </c>
      <c r="B235" s="2" t="s">
        <v>250</v>
      </c>
      <c r="C235" s="2" t="s">
        <v>611</v>
      </c>
      <c r="D235" s="2" t="n">
        <v>0</v>
      </c>
      <c r="E235" s="2" t="n">
        <v>0</v>
      </c>
      <c r="F235" s="2" t="n">
        <v>0</v>
      </c>
      <c r="G235" s="2" t="n">
        <v>0</v>
      </c>
    </row>
    <row r="236" customFormat="false" ht="15" hidden="false" customHeight="false" outlineLevel="0" collapsed="false">
      <c r="A236" s="2" t="s">
        <v>852</v>
      </c>
      <c r="B236" s="2" t="s">
        <v>250</v>
      </c>
      <c r="C236" s="2" t="s">
        <v>611</v>
      </c>
      <c r="D236" s="2" t="n">
        <v>0</v>
      </c>
      <c r="E236" s="2" t="n">
        <v>0</v>
      </c>
      <c r="F236" s="2" t="n">
        <v>0</v>
      </c>
      <c r="G236" s="2" t="n">
        <v>0</v>
      </c>
    </row>
    <row r="237" customFormat="false" ht="15" hidden="false" customHeight="false" outlineLevel="0" collapsed="false">
      <c r="A237" s="2" t="s">
        <v>857</v>
      </c>
      <c r="B237" s="2" t="s">
        <v>250</v>
      </c>
      <c r="C237" s="2" t="s">
        <v>611</v>
      </c>
      <c r="D237" s="2" t="n">
        <v>1</v>
      </c>
      <c r="E237" s="2" t="n">
        <v>1</v>
      </c>
      <c r="F237" s="2" t="n">
        <v>0</v>
      </c>
      <c r="G237" s="2" t="n">
        <v>0</v>
      </c>
    </row>
    <row r="238" customFormat="false" ht="15" hidden="false" customHeight="false" outlineLevel="0" collapsed="false">
      <c r="A238" s="2" t="s">
        <v>796</v>
      </c>
      <c r="B238" s="2" t="s">
        <v>250</v>
      </c>
      <c r="C238" s="2" t="s">
        <v>611</v>
      </c>
      <c r="D238" s="2" t="n">
        <v>1</v>
      </c>
      <c r="E238" s="2" t="n">
        <v>1</v>
      </c>
      <c r="F238" s="2" t="n">
        <v>0</v>
      </c>
      <c r="G238" s="2" t="n">
        <v>0</v>
      </c>
    </row>
    <row r="239" customFormat="false" ht="15" hidden="false" customHeight="false" outlineLevel="0" collapsed="false">
      <c r="A239" s="2" t="s">
        <v>832</v>
      </c>
      <c r="B239" s="2" t="s">
        <v>250</v>
      </c>
      <c r="C239" s="2" t="s">
        <v>611</v>
      </c>
      <c r="D239" s="2" t="n">
        <v>0</v>
      </c>
      <c r="E239" s="2" t="n">
        <v>0</v>
      </c>
      <c r="F239" s="2" t="n">
        <v>0</v>
      </c>
      <c r="G239" s="2" t="n">
        <v>0</v>
      </c>
    </row>
    <row r="240" customFormat="false" ht="15" hidden="false" customHeight="false" outlineLevel="0" collapsed="false">
      <c r="A240" s="2" t="s">
        <v>790</v>
      </c>
      <c r="B240" s="2" t="s">
        <v>181</v>
      </c>
      <c r="C240" s="2" t="s">
        <v>611</v>
      </c>
      <c r="D240" s="2" t="n">
        <v>1</v>
      </c>
      <c r="E240" s="2" t="n">
        <v>1</v>
      </c>
      <c r="F240" s="2" t="n">
        <v>0</v>
      </c>
      <c r="G240" s="2" t="n">
        <v>0</v>
      </c>
    </row>
    <row r="241" customFormat="false" ht="15" hidden="false" customHeight="false" outlineLevel="0" collapsed="false">
      <c r="A241" s="2" t="s">
        <v>688</v>
      </c>
      <c r="B241" s="2" t="s">
        <v>610</v>
      </c>
      <c r="C241" s="2" t="s">
        <v>611</v>
      </c>
      <c r="D241" s="2" t="n">
        <v>1</v>
      </c>
      <c r="E241" s="2" t="n">
        <v>1</v>
      </c>
      <c r="F241" s="2" t="n">
        <v>0</v>
      </c>
      <c r="G241" s="2" t="n">
        <v>0</v>
      </c>
    </row>
    <row r="242" customFormat="false" ht="15" hidden="false" customHeight="false" outlineLevel="0" collapsed="false">
      <c r="A242" s="2" t="s">
        <v>738</v>
      </c>
      <c r="B242" s="2" t="s">
        <v>682</v>
      </c>
      <c r="C242" s="2" t="s">
        <v>611</v>
      </c>
      <c r="D242" s="2" t="n">
        <v>0</v>
      </c>
      <c r="E242" s="2" t="n">
        <v>0</v>
      </c>
      <c r="F242" s="2" t="n">
        <v>0</v>
      </c>
      <c r="G242" s="2" t="n">
        <v>0</v>
      </c>
    </row>
    <row r="243" customFormat="false" ht="15" hidden="false" customHeight="false" outlineLevel="0" collapsed="false">
      <c r="A243" s="2" t="s">
        <v>717</v>
      </c>
      <c r="B243" s="2" t="s">
        <v>682</v>
      </c>
      <c r="C243" s="2" t="s">
        <v>611</v>
      </c>
      <c r="D243" s="2" t="n">
        <v>2</v>
      </c>
      <c r="E243" s="2" t="n">
        <v>2</v>
      </c>
      <c r="F243" s="2" t="n">
        <v>0</v>
      </c>
      <c r="G243" s="2" t="n">
        <v>0</v>
      </c>
    </row>
    <row r="244" customFormat="false" ht="15" hidden="false" customHeight="false" outlineLevel="0" collapsed="false">
      <c r="A244" s="2" t="s">
        <v>629</v>
      </c>
      <c r="B244" s="2" t="s">
        <v>610</v>
      </c>
      <c r="C244" s="2" t="s">
        <v>611</v>
      </c>
      <c r="D244" s="2" t="n">
        <v>0</v>
      </c>
      <c r="E244" s="2" t="n">
        <v>0</v>
      </c>
      <c r="F244" s="2" t="n">
        <v>0</v>
      </c>
      <c r="G244" s="2" t="n">
        <v>0</v>
      </c>
    </row>
    <row r="245" customFormat="false" ht="15" hidden="false" customHeight="false" outlineLevel="0" collapsed="false">
      <c r="A245" s="2" t="s">
        <v>609</v>
      </c>
      <c r="B245" s="2" t="s">
        <v>610</v>
      </c>
      <c r="C245" s="2" t="s">
        <v>611</v>
      </c>
      <c r="D245" s="2" t="n">
        <v>0</v>
      </c>
      <c r="E245" s="2" t="n">
        <v>0</v>
      </c>
      <c r="F245" s="2" t="n">
        <v>0</v>
      </c>
      <c r="G245" s="2" t="n">
        <v>0</v>
      </c>
    </row>
    <row r="246" customFormat="false" ht="15" hidden="false" customHeight="false" outlineLevel="0" collapsed="false">
      <c r="A246" s="2" t="s">
        <v>1021</v>
      </c>
      <c r="B246" s="2" t="s">
        <v>302</v>
      </c>
      <c r="C246" s="2" t="s">
        <v>862</v>
      </c>
      <c r="D246" s="2" t="n">
        <v>1</v>
      </c>
      <c r="E246" s="2" t="n">
        <v>1</v>
      </c>
      <c r="F246" s="2" t="n">
        <v>0</v>
      </c>
      <c r="G246" s="2" t="n">
        <v>0</v>
      </c>
    </row>
    <row r="247" customFormat="false" ht="15" hidden="false" customHeight="false" outlineLevel="0" collapsed="false">
      <c r="A247" s="2" t="s">
        <v>1085</v>
      </c>
      <c r="B247" s="2" t="s">
        <v>352</v>
      </c>
      <c r="C247" s="2" t="s">
        <v>862</v>
      </c>
      <c r="D247" s="2" t="n">
        <v>1</v>
      </c>
      <c r="E247" s="2" t="n">
        <v>1</v>
      </c>
      <c r="F247" s="2" t="n">
        <v>0</v>
      </c>
      <c r="G247" s="2" t="n">
        <v>0</v>
      </c>
    </row>
    <row r="248" customFormat="false" ht="15" hidden="false" customHeight="false" outlineLevel="0" collapsed="false">
      <c r="A248" s="2" t="s">
        <v>899</v>
      </c>
      <c r="B248" s="2" t="s">
        <v>352</v>
      </c>
      <c r="C248" s="2" t="s">
        <v>862</v>
      </c>
      <c r="D248" s="2" t="n">
        <v>1</v>
      </c>
      <c r="E248" s="2" t="n">
        <v>1</v>
      </c>
      <c r="F248" s="2" t="n">
        <v>0</v>
      </c>
      <c r="G248" s="2" t="n">
        <v>0</v>
      </c>
    </row>
    <row r="249" customFormat="false" ht="15" hidden="false" customHeight="false" outlineLevel="0" collapsed="false">
      <c r="A249" s="2" t="s">
        <v>905</v>
      </c>
      <c r="B249" s="2" t="s">
        <v>302</v>
      </c>
      <c r="C249" s="2" t="s">
        <v>862</v>
      </c>
      <c r="D249" s="2" t="n">
        <v>1</v>
      </c>
      <c r="E249" s="2" t="n">
        <v>1</v>
      </c>
      <c r="F249" s="2" t="n">
        <v>0</v>
      </c>
      <c r="G249" s="2" t="n">
        <v>0</v>
      </c>
    </row>
    <row r="250" customFormat="false" ht="15" hidden="false" customHeight="false" outlineLevel="0" collapsed="false">
      <c r="A250" s="2" t="s">
        <v>876</v>
      </c>
      <c r="B250" s="2" t="s">
        <v>302</v>
      </c>
      <c r="C250" s="2" t="s">
        <v>862</v>
      </c>
      <c r="D250" s="2" t="n">
        <v>1</v>
      </c>
      <c r="E250" s="2" t="n">
        <v>1</v>
      </c>
      <c r="F250" s="2" t="n">
        <v>0</v>
      </c>
      <c r="G250" s="2" t="n">
        <v>0</v>
      </c>
    </row>
    <row r="251" customFormat="false" ht="15" hidden="false" customHeight="false" outlineLevel="0" collapsed="false">
      <c r="A251" s="2" t="s">
        <v>985</v>
      </c>
      <c r="B251" s="2" t="s">
        <v>302</v>
      </c>
      <c r="C251" s="2" t="s">
        <v>862</v>
      </c>
      <c r="D251" s="2" t="n">
        <v>1</v>
      </c>
      <c r="E251" s="2" t="n">
        <v>1</v>
      </c>
      <c r="F251" s="2" t="n">
        <v>0</v>
      </c>
      <c r="G251" s="2" t="n">
        <v>0</v>
      </c>
    </row>
    <row r="252" customFormat="false" ht="15" hidden="false" customHeight="false" outlineLevel="0" collapsed="false">
      <c r="A252" s="2" t="s">
        <v>990</v>
      </c>
      <c r="B252" s="2" t="s">
        <v>302</v>
      </c>
      <c r="C252" s="2" t="s">
        <v>862</v>
      </c>
      <c r="D252" s="2" t="n">
        <v>1</v>
      </c>
      <c r="E252" s="2" t="n">
        <v>1</v>
      </c>
      <c r="F252" s="2" t="n">
        <v>0</v>
      </c>
      <c r="G252" s="2" t="n">
        <v>0</v>
      </c>
    </row>
    <row r="253" customFormat="false" ht="15" hidden="false" customHeight="false" outlineLevel="0" collapsed="false">
      <c r="A253" s="2" t="s">
        <v>916</v>
      </c>
      <c r="B253" s="2" t="s">
        <v>163</v>
      </c>
      <c r="C253" s="2" t="s">
        <v>862</v>
      </c>
      <c r="D253" s="2" t="n">
        <v>1</v>
      </c>
      <c r="E253" s="2" t="n">
        <v>1</v>
      </c>
      <c r="F253" s="2" t="n">
        <v>0</v>
      </c>
      <c r="G253" s="2" t="n">
        <v>0</v>
      </c>
    </row>
    <row r="254" customFormat="false" ht="15" hidden="false" customHeight="false" outlineLevel="0" collapsed="false">
      <c r="A254" s="2" t="s">
        <v>927</v>
      </c>
      <c r="B254" s="2" t="s">
        <v>302</v>
      </c>
      <c r="C254" s="2" t="s">
        <v>862</v>
      </c>
      <c r="D254" s="2" t="n">
        <v>1</v>
      </c>
      <c r="E254" s="2" t="n">
        <v>1</v>
      </c>
      <c r="F254" s="2" t="n">
        <v>0</v>
      </c>
      <c r="G254" s="2" t="n">
        <v>0</v>
      </c>
    </row>
    <row r="255" customFormat="false" ht="15" hidden="false" customHeight="false" outlineLevel="0" collapsed="false">
      <c r="A255" s="2" t="s">
        <v>961</v>
      </c>
      <c r="B255" s="2" t="s">
        <v>163</v>
      </c>
      <c r="C255" s="2" t="s">
        <v>862</v>
      </c>
      <c r="D255" s="2" t="n">
        <v>1</v>
      </c>
      <c r="E255" s="2" t="n">
        <v>1</v>
      </c>
      <c r="F255" s="2" t="n">
        <v>0</v>
      </c>
      <c r="G255" s="2" t="n">
        <v>0</v>
      </c>
    </row>
    <row r="256" customFormat="false" ht="15" hidden="false" customHeight="false" outlineLevel="0" collapsed="false">
      <c r="A256" s="2" t="s">
        <v>956</v>
      </c>
      <c r="B256" s="2" t="s">
        <v>302</v>
      </c>
      <c r="C256" s="2" t="s">
        <v>862</v>
      </c>
      <c r="D256" s="2" t="n">
        <v>1</v>
      </c>
      <c r="E256" s="2" t="n">
        <v>1</v>
      </c>
      <c r="F256" s="2" t="n">
        <v>0</v>
      </c>
      <c r="G256" s="2" t="n">
        <v>0</v>
      </c>
    </row>
    <row r="257" customFormat="false" ht="15" hidden="false" customHeight="false" outlineLevel="0" collapsed="false">
      <c r="A257" s="2" t="s">
        <v>932</v>
      </c>
      <c r="B257" s="2" t="s">
        <v>163</v>
      </c>
      <c r="C257" s="2" t="s">
        <v>862</v>
      </c>
      <c r="D257" s="2" t="n">
        <v>0</v>
      </c>
      <c r="E257" s="2" t="n">
        <v>0</v>
      </c>
      <c r="F257" s="2" t="n">
        <v>0</v>
      </c>
      <c r="G257" s="2" t="n">
        <v>0</v>
      </c>
    </row>
    <row r="258" customFormat="false" ht="15" hidden="false" customHeight="false" outlineLevel="0" collapsed="false">
      <c r="A258" s="2" t="s">
        <v>909</v>
      </c>
      <c r="B258" s="2" t="s">
        <v>163</v>
      </c>
      <c r="C258" s="2" t="s">
        <v>862</v>
      </c>
      <c r="D258" s="2" t="n">
        <v>0</v>
      </c>
      <c r="E258" s="2" t="n">
        <v>0</v>
      </c>
      <c r="F258" s="2" t="n">
        <v>0</v>
      </c>
      <c r="G258" s="2" t="n">
        <v>0</v>
      </c>
    </row>
    <row r="259" customFormat="false" ht="15" hidden="false" customHeight="false" outlineLevel="0" collapsed="false">
      <c r="A259" s="2" t="s">
        <v>894</v>
      </c>
      <c r="B259" s="2" t="s">
        <v>870</v>
      </c>
      <c r="C259" s="2" t="s">
        <v>862</v>
      </c>
      <c r="D259" s="2" t="n">
        <v>0</v>
      </c>
      <c r="E259" s="2" t="n">
        <v>0</v>
      </c>
      <c r="F259" s="2" t="n">
        <v>0</v>
      </c>
      <c r="G259" s="2" t="n">
        <v>0</v>
      </c>
    </row>
    <row r="260" customFormat="false" ht="15" hidden="false" customHeight="false" outlineLevel="0" collapsed="false">
      <c r="A260" s="2" t="s">
        <v>995</v>
      </c>
      <c r="B260" s="2" t="s">
        <v>352</v>
      </c>
      <c r="C260" s="2" t="s">
        <v>862</v>
      </c>
      <c r="D260" s="2" t="n">
        <v>1</v>
      </c>
      <c r="E260" s="2" t="n">
        <v>1</v>
      </c>
      <c r="F260" s="2" t="n">
        <v>0</v>
      </c>
      <c r="G260" s="2" t="n">
        <v>0</v>
      </c>
    </row>
    <row r="261" customFormat="false" ht="15" hidden="false" customHeight="false" outlineLevel="0" collapsed="false">
      <c r="A261" s="2" t="s">
        <v>949</v>
      </c>
      <c r="B261" s="2" t="s">
        <v>352</v>
      </c>
      <c r="C261" s="2" t="s">
        <v>862</v>
      </c>
      <c r="D261" s="2" t="n">
        <v>2</v>
      </c>
      <c r="E261" s="2" t="n">
        <v>2</v>
      </c>
      <c r="F261" s="2" t="n">
        <v>0</v>
      </c>
      <c r="G261" s="2" t="n">
        <v>0</v>
      </c>
    </row>
    <row r="262" customFormat="false" ht="15" hidden="false" customHeight="false" outlineLevel="0" collapsed="false">
      <c r="A262" s="2" t="s">
        <v>922</v>
      </c>
      <c r="B262" s="2" t="s">
        <v>302</v>
      </c>
      <c r="C262" s="2" t="s">
        <v>862</v>
      </c>
      <c r="D262" s="2" t="n">
        <v>1</v>
      </c>
      <c r="E262" s="2" t="n">
        <v>1</v>
      </c>
      <c r="F262" s="2" t="n">
        <v>0</v>
      </c>
      <c r="G262" s="2" t="n">
        <v>0</v>
      </c>
    </row>
    <row r="263" customFormat="false" ht="15" hidden="false" customHeight="false" outlineLevel="0" collapsed="false">
      <c r="A263" s="2" t="s">
        <v>1031</v>
      </c>
      <c r="B263" s="2" t="s">
        <v>302</v>
      </c>
      <c r="C263" s="2" t="s">
        <v>862</v>
      </c>
      <c r="D263" s="2" t="n">
        <v>1</v>
      </c>
      <c r="E263" s="2" t="n">
        <v>1</v>
      </c>
      <c r="F263" s="2" t="n">
        <v>0</v>
      </c>
      <c r="G263" s="2" t="n">
        <v>0</v>
      </c>
    </row>
    <row r="264" customFormat="false" ht="15" hidden="false" customHeight="false" outlineLevel="0" collapsed="false">
      <c r="A264" s="2" t="s">
        <v>1036</v>
      </c>
      <c r="B264" s="2" t="s">
        <v>861</v>
      </c>
      <c r="C264" s="2" t="s">
        <v>862</v>
      </c>
      <c r="D264" s="2" t="n">
        <v>1</v>
      </c>
      <c r="E264" s="2" t="n">
        <v>1</v>
      </c>
      <c r="F264" s="2" t="n">
        <v>0</v>
      </c>
      <c r="G264" s="2" t="n">
        <v>0</v>
      </c>
    </row>
    <row r="265" customFormat="false" ht="15" hidden="false" customHeight="false" outlineLevel="0" collapsed="false">
      <c r="A265" s="2" t="s">
        <v>1075</v>
      </c>
      <c r="B265" s="2" t="s">
        <v>302</v>
      </c>
      <c r="C265" s="2" t="s">
        <v>862</v>
      </c>
      <c r="D265" s="2" t="n">
        <v>1</v>
      </c>
      <c r="E265" s="2" t="n">
        <v>1</v>
      </c>
      <c r="F265" s="2" t="n">
        <v>0</v>
      </c>
      <c r="G265" s="2" t="n">
        <v>0</v>
      </c>
    </row>
    <row r="266" customFormat="false" ht="15" hidden="false" customHeight="false" outlineLevel="0" collapsed="false">
      <c r="A266" s="2" t="s">
        <v>1010</v>
      </c>
      <c r="B266" s="2" t="s">
        <v>163</v>
      </c>
      <c r="C266" s="2" t="s">
        <v>862</v>
      </c>
      <c r="D266" s="2" t="n">
        <v>1</v>
      </c>
      <c r="E266" s="2" t="n">
        <v>1</v>
      </c>
      <c r="F266" s="2" t="n">
        <v>0</v>
      </c>
      <c r="G266" s="2" t="n">
        <v>0</v>
      </c>
    </row>
    <row r="267" customFormat="false" ht="15" hidden="false" customHeight="false" outlineLevel="0" collapsed="false">
      <c r="A267" s="2" t="s">
        <v>1000</v>
      </c>
      <c r="B267" s="2" t="s">
        <v>302</v>
      </c>
      <c r="C267" s="2" t="s">
        <v>862</v>
      </c>
      <c r="D267" s="2" t="n">
        <v>1</v>
      </c>
      <c r="E267" s="2" t="n">
        <v>1</v>
      </c>
      <c r="F267" s="2" t="n">
        <v>0</v>
      </c>
      <c r="G267" s="2" t="n">
        <v>0</v>
      </c>
    </row>
    <row r="268" customFormat="false" ht="15" hidden="false" customHeight="false" outlineLevel="0" collapsed="false">
      <c r="A268" s="2" t="s">
        <v>1047</v>
      </c>
      <c r="B268" s="2" t="s">
        <v>163</v>
      </c>
      <c r="C268" s="2" t="s">
        <v>862</v>
      </c>
      <c r="D268" s="2" t="n">
        <v>1</v>
      </c>
      <c r="E268" s="2" t="n">
        <v>1</v>
      </c>
      <c r="F268" s="2" t="n">
        <v>0</v>
      </c>
      <c r="G268" s="2" t="n">
        <v>0</v>
      </c>
    </row>
    <row r="269" customFormat="false" ht="15" hidden="false" customHeight="false" outlineLevel="0" collapsed="false">
      <c r="A269" s="2" t="s">
        <v>1126</v>
      </c>
      <c r="B269" s="2" t="s">
        <v>302</v>
      </c>
      <c r="C269" s="2" t="s">
        <v>1099</v>
      </c>
      <c r="D269" s="2" t="n">
        <v>1</v>
      </c>
      <c r="E269" s="2" t="n">
        <v>1</v>
      </c>
      <c r="F269" s="2" t="n">
        <v>0</v>
      </c>
      <c r="G269" s="2" t="n">
        <v>0</v>
      </c>
    </row>
    <row r="270" customFormat="false" ht="15" hidden="false" customHeight="false" outlineLevel="0" collapsed="false">
      <c r="A270" s="2" t="s">
        <v>1104</v>
      </c>
      <c r="B270" s="2" t="s">
        <v>302</v>
      </c>
      <c r="C270" s="2" t="s">
        <v>1099</v>
      </c>
      <c r="D270" s="2" t="n">
        <v>1</v>
      </c>
      <c r="E270" s="2" t="n">
        <v>1</v>
      </c>
      <c r="F270" s="2" t="n">
        <v>0</v>
      </c>
      <c r="G270" s="2" t="n">
        <v>0</v>
      </c>
    </row>
    <row r="271" customFormat="false" ht="15" hidden="false" customHeight="false" outlineLevel="0" collapsed="false">
      <c r="A271" s="2" t="s">
        <v>1195</v>
      </c>
      <c r="B271" s="2" t="s">
        <v>302</v>
      </c>
      <c r="C271" s="2" t="s">
        <v>1099</v>
      </c>
      <c r="D271" s="2" t="n">
        <v>1</v>
      </c>
      <c r="E271" s="2" t="n">
        <v>1</v>
      </c>
      <c r="F271" s="2" t="n">
        <v>0</v>
      </c>
      <c r="G271" s="2" t="n">
        <v>0</v>
      </c>
    </row>
    <row r="272" customFormat="false" ht="15" hidden="false" customHeight="false" outlineLevel="0" collapsed="false">
      <c r="A272" s="2" t="s">
        <v>1184</v>
      </c>
      <c r="B272" s="2" t="s">
        <v>163</v>
      </c>
      <c r="C272" s="2" t="s">
        <v>1099</v>
      </c>
      <c r="D272" s="2" t="n">
        <v>1</v>
      </c>
      <c r="E272" s="2" t="n">
        <v>1</v>
      </c>
      <c r="F272" s="2" t="n">
        <v>0</v>
      </c>
      <c r="G272" s="2" t="n">
        <v>0</v>
      </c>
    </row>
    <row r="273" customFormat="false" ht="15" hidden="false" customHeight="false" outlineLevel="0" collapsed="false">
      <c r="A273" s="2" t="s">
        <v>1131</v>
      </c>
      <c r="B273" s="2" t="s">
        <v>302</v>
      </c>
      <c r="C273" s="2" t="s">
        <v>1099</v>
      </c>
      <c r="D273" s="2" t="n">
        <v>2</v>
      </c>
      <c r="E273" s="2" t="n">
        <v>2</v>
      </c>
      <c r="F273" s="2" t="n">
        <v>0</v>
      </c>
      <c r="G273" s="2" t="n">
        <v>0</v>
      </c>
    </row>
    <row r="274" customFormat="false" ht="15" hidden="false" customHeight="false" outlineLevel="0" collapsed="false">
      <c r="A274" s="2" t="s">
        <v>1160</v>
      </c>
      <c r="B274" s="2" t="s">
        <v>163</v>
      </c>
      <c r="C274" s="2" t="s">
        <v>1099</v>
      </c>
      <c r="D274" s="2" t="n">
        <v>1</v>
      </c>
      <c r="E274" s="2" t="n">
        <v>1</v>
      </c>
      <c r="F274" s="2" t="n">
        <v>0</v>
      </c>
      <c r="G274" s="2" t="n">
        <v>0</v>
      </c>
    </row>
    <row r="275" customFormat="false" ht="15" hidden="false" customHeight="false" outlineLevel="0" collapsed="false">
      <c r="A275" s="2" t="s">
        <v>1178</v>
      </c>
      <c r="B275" s="2" t="s">
        <v>163</v>
      </c>
      <c r="C275" s="2" t="s">
        <v>1099</v>
      </c>
      <c r="D275" s="2" t="n">
        <v>1</v>
      </c>
      <c r="E275" s="2" t="n">
        <v>1</v>
      </c>
      <c r="F275" s="2" t="n">
        <v>0</v>
      </c>
      <c r="G275" s="2" t="n">
        <v>0</v>
      </c>
    </row>
    <row r="276" customFormat="false" ht="15" hidden="false" customHeight="false" outlineLevel="0" collapsed="false">
      <c r="A276" s="2" t="s">
        <v>1261</v>
      </c>
      <c r="B276" s="2" t="s">
        <v>163</v>
      </c>
      <c r="C276" s="2" t="s">
        <v>1099</v>
      </c>
      <c r="D276" s="2" t="n">
        <v>1</v>
      </c>
      <c r="E276" s="2" t="n">
        <v>1</v>
      </c>
      <c r="F276" s="2" t="n">
        <v>0</v>
      </c>
      <c r="G276" s="2" t="n">
        <v>0</v>
      </c>
    </row>
    <row r="277" customFormat="false" ht="15" hidden="false" customHeight="false" outlineLevel="0" collapsed="false">
      <c r="A277" s="2" t="s">
        <v>1228</v>
      </c>
      <c r="B277" s="2" t="s">
        <v>861</v>
      </c>
      <c r="C277" s="2" t="s">
        <v>1099</v>
      </c>
      <c r="D277" s="2" t="n">
        <v>1</v>
      </c>
      <c r="E277" s="2" t="n">
        <v>1</v>
      </c>
      <c r="F277" s="2" t="n">
        <v>0</v>
      </c>
      <c r="G277" s="2" t="n">
        <v>0</v>
      </c>
    </row>
    <row r="278" customFormat="false" ht="15" hidden="false" customHeight="false" outlineLevel="0" collapsed="false">
      <c r="A278" s="2" t="s">
        <v>1120</v>
      </c>
      <c r="B278" s="2" t="s">
        <v>163</v>
      </c>
      <c r="C278" s="2" t="s">
        <v>1099</v>
      </c>
      <c r="D278" s="2" t="n">
        <v>0</v>
      </c>
      <c r="E278" s="2" t="n">
        <v>0</v>
      </c>
      <c r="F278" s="2" t="n">
        <v>0</v>
      </c>
      <c r="G278" s="2" t="n">
        <v>0</v>
      </c>
    </row>
    <row r="279" customFormat="false" ht="15" hidden="false" customHeight="false" outlineLevel="0" collapsed="false">
      <c r="A279" s="2" t="s">
        <v>1233</v>
      </c>
      <c r="B279" s="2" t="s">
        <v>163</v>
      </c>
      <c r="C279" s="2" t="s">
        <v>1099</v>
      </c>
      <c r="D279" s="2" t="n">
        <v>1</v>
      </c>
      <c r="E279" s="2" t="n">
        <v>1</v>
      </c>
      <c r="F279" s="2" t="n">
        <v>0</v>
      </c>
      <c r="G279" s="2" t="n">
        <v>0</v>
      </c>
    </row>
    <row r="280" customFormat="false" ht="15" hidden="false" customHeight="false" outlineLevel="0" collapsed="false">
      <c r="A280" s="2" t="s">
        <v>1211</v>
      </c>
      <c r="B280" s="2" t="s">
        <v>163</v>
      </c>
      <c r="C280" s="2" t="s">
        <v>1099</v>
      </c>
      <c r="D280" s="2" t="n">
        <v>1</v>
      </c>
      <c r="E280" s="2" t="n">
        <v>1</v>
      </c>
      <c r="F280" s="2" t="n">
        <v>0</v>
      </c>
      <c r="G280" s="2" t="n">
        <v>0</v>
      </c>
    </row>
    <row r="281" customFormat="false" ht="15" hidden="false" customHeight="false" outlineLevel="0" collapsed="false">
      <c r="A281" s="2" t="s">
        <v>1200</v>
      </c>
      <c r="B281" s="2" t="s">
        <v>610</v>
      </c>
      <c r="C281" s="2" t="s">
        <v>1099</v>
      </c>
      <c r="D281" s="2" t="n">
        <v>0</v>
      </c>
      <c r="E281" s="2" t="n">
        <v>0</v>
      </c>
      <c r="F281" s="2" t="n">
        <v>0</v>
      </c>
      <c r="G281" s="2" t="n">
        <v>0</v>
      </c>
    </row>
    <row r="282" customFormat="false" ht="15" hidden="false" customHeight="false" outlineLevel="0" collapsed="false">
      <c r="A282" s="2" t="s">
        <v>1394</v>
      </c>
      <c r="B282" s="2" t="s">
        <v>861</v>
      </c>
      <c r="C282" s="2" t="s">
        <v>1280</v>
      </c>
      <c r="D282" s="2" t="n">
        <v>1</v>
      </c>
      <c r="E282" s="2" t="n">
        <v>1</v>
      </c>
      <c r="F282" s="2" t="n">
        <v>0</v>
      </c>
      <c r="G282" s="2" t="n">
        <v>0</v>
      </c>
    </row>
    <row r="283" customFormat="false" ht="15" hidden="false" customHeight="false" outlineLevel="0" collapsed="false">
      <c r="A283" s="2" t="s">
        <v>1298</v>
      </c>
      <c r="B283" s="2" t="s">
        <v>870</v>
      </c>
      <c r="C283" s="2" t="s">
        <v>1280</v>
      </c>
      <c r="D283" s="2" t="n">
        <v>1</v>
      </c>
      <c r="E283" s="2" t="n">
        <v>1</v>
      </c>
      <c r="F283" s="2" t="n">
        <v>0</v>
      </c>
      <c r="G283" s="2" t="n">
        <v>0</v>
      </c>
    </row>
    <row r="284" customFormat="false" ht="15" hidden="false" customHeight="false" outlineLevel="0" collapsed="false">
      <c r="A284" s="2" t="s">
        <v>1399</v>
      </c>
      <c r="B284" s="2" t="s">
        <v>861</v>
      </c>
      <c r="C284" s="2" t="s">
        <v>1280</v>
      </c>
      <c r="D284" s="2" t="n">
        <v>1</v>
      </c>
      <c r="E284" s="2" t="n">
        <v>1</v>
      </c>
      <c r="F284" s="2" t="n">
        <v>0</v>
      </c>
      <c r="G284" s="2" t="n">
        <v>0</v>
      </c>
    </row>
    <row r="285" customFormat="false" ht="15" hidden="false" customHeight="false" outlineLevel="0" collapsed="false">
      <c r="A285" s="2" t="s">
        <v>1404</v>
      </c>
      <c r="B285" s="2" t="s">
        <v>302</v>
      </c>
      <c r="C285" s="2" t="s">
        <v>1280</v>
      </c>
      <c r="D285" s="2" t="n">
        <v>1</v>
      </c>
      <c r="E285" s="2" t="n">
        <v>1</v>
      </c>
      <c r="F285" s="2" t="n">
        <v>0</v>
      </c>
      <c r="G285" s="2" t="n">
        <v>0</v>
      </c>
    </row>
    <row r="286" customFormat="false" ht="15" hidden="false" customHeight="false" outlineLevel="0" collapsed="false">
      <c r="A286" s="2" t="s">
        <v>1337</v>
      </c>
      <c r="B286" s="2" t="s">
        <v>302</v>
      </c>
      <c r="C286" s="2" t="s">
        <v>1280</v>
      </c>
      <c r="D286" s="2" t="n">
        <v>1</v>
      </c>
      <c r="E286" s="2" t="n">
        <v>1</v>
      </c>
      <c r="F286" s="2" t="n">
        <v>0</v>
      </c>
      <c r="G286" s="2" t="n">
        <v>0</v>
      </c>
    </row>
    <row r="287" customFormat="false" ht="15" hidden="false" customHeight="false" outlineLevel="0" collapsed="false">
      <c r="A287" s="2" t="s">
        <v>1356</v>
      </c>
      <c r="B287" s="2" t="s">
        <v>870</v>
      </c>
      <c r="C287" s="2" t="s">
        <v>1280</v>
      </c>
      <c r="D287" s="2" t="n">
        <v>1</v>
      </c>
      <c r="E287" s="2" t="n">
        <v>1</v>
      </c>
      <c r="F287" s="2" t="n">
        <v>0</v>
      </c>
      <c r="G287" s="2" t="n">
        <v>0</v>
      </c>
    </row>
    <row r="288" customFormat="false" ht="15" hidden="false" customHeight="false" outlineLevel="0" collapsed="false">
      <c r="A288" s="2" t="s">
        <v>1362</v>
      </c>
      <c r="B288" s="2" t="s">
        <v>311</v>
      </c>
      <c r="C288" s="2" t="s">
        <v>1280</v>
      </c>
      <c r="D288" s="2" t="n">
        <v>1</v>
      </c>
      <c r="E288" s="2" t="n">
        <v>1</v>
      </c>
      <c r="F288" s="2" t="n">
        <v>0</v>
      </c>
      <c r="G288" s="2" t="n">
        <v>0</v>
      </c>
    </row>
    <row r="289" customFormat="false" ht="15" hidden="false" customHeight="false" outlineLevel="0" collapsed="false">
      <c r="A289" s="2" t="s">
        <v>1341</v>
      </c>
      <c r="B289" s="2" t="s">
        <v>870</v>
      </c>
      <c r="C289" s="2" t="s">
        <v>1280</v>
      </c>
      <c r="D289" s="2" t="n">
        <v>1</v>
      </c>
      <c r="E289" s="2" t="n">
        <v>1</v>
      </c>
      <c r="F289" s="2" t="n">
        <v>0</v>
      </c>
      <c r="G289" s="2" t="n">
        <v>0</v>
      </c>
    </row>
    <row r="290" customFormat="false" ht="15" hidden="false" customHeight="false" outlineLevel="0" collapsed="false">
      <c r="A290" s="2" t="s">
        <v>1353</v>
      </c>
      <c r="B290" s="2" t="s">
        <v>302</v>
      </c>
      <c r="C290" s="2" t="s">
        <v>1280</v>
      </c>
      <c r="D290" s="2" t="n">
        <v>1</v>
      </c>
      <c r="E290" s="2" t="n">
        <v>1</v>
      </c>
      <c r="F290" s="2" t="n">
        <v>0</v>
      </c>
      <c r="G290" s="2" t="n">
        <v>0</v>
      </c>
    </row>
    <row r="291" customFormat="false" ht="15" hidden="false" customHeight="false" outlineLevel="0" collapsed="false">
      <c r="A291" s="2" t="s">
        <v>1408</v>
      </c>
      <c r="B291" s="2" t="s">
        <v>870</v>
      </c>
      <c r="C291" s="2" t="s">
        <v>1280</v>
      </c>
      <c r="D291" s="2" t="n">
        <v>0</v>
      </c>
      <c r="E291" s="2" t="n">
        <v>0</v>
      </c>
      <c r="F291" s="2" t="n">
        <v>0</v>
      </c>
      <c r="G291" s="2" t="n">
        <v>0</v>
      </c>
    </row>
    <row r="292" customFormat="false" ht="15" hidden="false" customHeight="false" outlineLevel="0" collapsed="false">
      <c r="A292" s="2" t="s">
        <v>1418</v>
      </c>
      <c r="B292" s="2" t="s">
        <v>163</v>
      </c>
      <c r="C292" s="2" t="s">
        <v>1280</v>
      </c>
      <c r="D292" s="2" t="n">
        <v>1</v>
      </c>
      <c r="E292" s="2" t="n">
        <v>1</v>
      </c>
      <c r="F292" s="2" t="n">
        <v>0</v>
      </c>
      <c r="G292" s="2" t="n">
        <v>0</v>
      </c>
    </row>
    <row r="293" customFormat="false" ht="15" hidden="false" customHeight="false" outlineLevel="0" collapsed="false">
      <c r="A293" s="2" t="s">
        <v>1372</v>
      </c>
      <c r="B293" s="2" t="s">
        <v>302</v>
      </c>
      <c r="C293" s="2" t="s">
        <v>1280</v>
      </c>
      <c r="D293" s="2" t="n">
        <v>1</v>
      </c>
      <c r="E293" s="2" t="n">
        <v>1</v>
      </c>
      <c r="F293" s="2" t="n">
        <v>0</v>
      </c>
      <c r="G293" s="2" t="n">
        <v>0</v>
      </c>
    </row>
    <row r="294" customFormat="false" ht="23.85" hidden="false" customHeight="false" outlineLevel="0" collapsed="false">
      <c r="A294" s="2" t="s">
        <v>1279</v>
      </c>
      <c r="B294" s="2" t="s">
        <v>870</v>
      </c>
      <c r="C294" s="2" t="s">
        <v>1280</v>
      </c>
      <c r="D294" s="2" t="n">
        <v>0</v>
      </c>
      <c r="E294" s="2" t="n">
        <v>0</v>
      </c>
      <c r="F294" s="2" t="n">
        <v>0</v>
      </c>
      <c r="G294" s="2" t="n">
        <v>0</v>
      </c>
    </row>
    <row r="295" customFormat="false" ht="15" hidden="false" customHeight="false" outlineLevel="0" collapsed="false">
      <c r="A295" s="2" t="s">
        <v>1286</v>
      </c>
      <c r="B295" s="2" t="s">
        <v>870</v>
      </c>
      <c r="C295" s="2" t="s">
        <v>1280</v>
      </c>
      <c r="D295" s="2" t="n">
        <v>0</v>
      </c>
      <c r="E295" s="2" t="n">
        <v>0</v>
      </c>
      <c r="F295" s="2" t="n">
        <v>0</v>
      </c>
      <c r="G295" s="2" t="n">
        <v>0</v>
      </c>
    </row>
    <row r="296" customFormat="false" ht="15" hidden="false" customHeight="false" outlineLevel="0" collapsed="false">
      <c r="A296" s="2" t="s">
        <v>1310</v>
      </c>
      <c r="B296" s="2" t="s">
        <v>870</v>
      </c>
      <c r="C296" s="2" t="s">
        <v>1280</v>
      </c>
      <c r="D296" s="2" t="n">
        <v>0</v>
      </c>
      <c r="E296" s="2" t="n">
        <v>0</v>
      </c>
      <c r="F296" s="2" t="n">
        <v>0</v>
      </c>
      <c r="G296" s="2" t="n">
        <v>0</v>
      </c>
    </row>
    <row r="297" customFormat="false" ht="23.85" hidden="false" customHeight="false" outlineLevel="0" collapsed="false">
      <c r="A297" s="2" t="s">
        <v>1366</v>
      </c>
      <c r="B297" s="2" t="s">
        <v>861</v>
      </c>
      <c r="C297" s="2" t="s">
        <v>1280</v>
      </c>
      <c r="D297" s="2" t="n">
        <v>0</v>
      </c>
      <c r="E297" s="2" t="n">
        <v>0</v>
      </c>
      <c r="F297" s="2" t="n">
        <v>0</v>
      </c>
      <c r="G297" s="2" t="n">
        <v>0</v>
      </c>
    </row>
    <row r="298" customFormat="false" ht="15" hidden="false" customHeight="false" outlineLevel="0" collapsed="false">
      <c r="A298" s="2" t="s">
        <v>1377</v>
      </c>
      <c r="B298" s="2" t="s">
        <v>861</v>
      </c>
      <c r="C298" s="2" t="s">
        <v>1280</v>
      </c>
      <c r="D298" s="2" t="n">
        <v>1</v>
      </c>
      <c r="E298" s="2" t="n">
        <v>1</v>
      </c>
      <c r="F298" s="2" t="n">
        <v>0</v>
      </c>
      <c r="G298" s="2" t="n">
        <v>0</v>
      </c>
    </row>
    <row r="299" customFormat="false" ht="15" hidden="false" customHeight="false" outlineLevel="0" collapsed="false">
      <c r="A299" s="2" t="s">
        <v>1316</v>
      </c>
      <c r="B299" s="2" t="s">
        <v>861</v>
      </c>
      <c r="C299" s="2" t="s">
        <v>1280</v>
      </c>
      <c r="D299" s="2" t="n">
        <v>0</v>
      </c>
      <c r="E299" s="2" t="n">
        <v>0</v>
      </c>
      <c r="F299" s="2" t="n">
        <v>0</v>
      </c>
      <c r="G299" s="2" t="n">
        <v>0</v>
      </c>
    </row>
    <row r="300" customFormat="false" ht="15" hidden="false" customHeight="false" outlineLevel="0" collapsed="false">
      <c r="A300" s="2" t="s">
        <v>1424</v>
      </c>
      <c r="B300" s="2" t="s">
        <v>870</v>
      </c>
      <c r="C300" s="2" t="s">
        <v>1280</v>
      </c>
      <c r="D300" s="2" t="n">
        <v>1</v>
      </c>
      <c r="E300" s="2" t="n">
        <v>1</v>
      </c>
      <c r="F300" s="2" t="n">
        <v>0</v>
      </c>
      <c r="G300" s="2" t="n">
        <v>0</v>
      </c>
    </row>
    <row r="301" customFormat="false" ht="15" hidden="false" customHeight="false" outlineLevel="0" collapsed="false">
      <c r="A301" s="2" t="s">
        <v>1388</v>
      </c>
      <c r="B301" s="2" t="s">
        <v>163</v>
      </c>
      <c r="C301" s="2" t="s">
        <v>1280</v>
      </c>
      <c r="D301" s="2" t="n">
        <v>1</v>
      </c>
      <c r="E301" s="2" t="n">
        <v>1</v>
      </c>
      <c r="F301" s="2" t="n">
        <v>0</v>
      </c>
      <c r="G301" s="2" t="n">
        <v>0</v>
      </c>
    </row>
    <row r="302" customFormat="false" ht="23.85" hidden="false" customHeight="false" outlineLevel="0" collapsed="false">
      <c r="A302" s="2" t="s">
        <v>1540</v>
      </c>
      <c r="B302" s="2" t="s">
        <v>647</v>
      </c>
      <c r="C302" s="2" t="s">
        <v>1490</v>
      </c>
      <c r="D302" s="2" t="n">
        <v>1</v>
      </c>
      <c r="E302" s="2" t="n">
        <v>1</v>
      </c>
      <c r="F302" s="2" t="n">
        <v>0</v>
      </c>
      <c r="G302" s="2" t="n">
        <v>0</v>
      </c>
    </row>
    <row r="303" customFormat="false" ht="23.85" hidden="false" customHeight="false" outlineLevel="0" collapsed="false">
      <c r="A303" s="2" t="s">
        <v>1569</v>
      </c>
      <c r="B303" s="2" t="s">
        <v>647</v>
      </c>
      <c r="C303" s="2" t="s">
        <v>1490</v>
      </c>
      <c r="D303" s="2" t="n">
        <v>1</v>
      </c>
      <c r="E303" s="2" t="n">
        <v>1</v>
      </c>
      <c r="F303" s="2" t="n">
        <v>0</v>
      </c>
      <c r="G303" s="2" t="n">
        <v>0</v>
      </c>
    </row>
    <row r="304" customFormat="false" ht="23.85" hidden="false" customHeight="false" outlineLevel="0" collapsed="false">
      <c r="A304" s="2" t="s">
        <v>1609</v>
      </c>
      <c r="B304" s="2" t="s">
        <v>647</v>
      </c>
      <c r="C304" s="2" t="s">
        <v>1490</v>
      </c>
      <c r="D304" s="2" t="n">
        <v>1</v>
      </c>
      <c r="E304" s="2" t="n">
        <v>1</v>
      </c>
      <c r="F304" s="2" t="n">
        <v>0</v>
      </c>
      <c r="G304" s="2" t="n">
        <v>0</v>
      </c>
    </row>
    <row r="305" customFormat="false" ht="23.85" hidden="false" customHeight="false" outlineLevel="0" collapsed="false">
      <c r="A305" s="2" t="s">
        <v>1502</v>
      </c>
      <c r="B305" s="2" t="s">
        <v>233</v>
      </c>
      <c r="C305" s="2" t="s">
        <v>1490</v>
      </c>
      <c r="D305" s="2" t="n">
        <v>3</v>
      </c>
      <c r="E305" s="2" t="n">
        <v>3</v>
      </c>
      <c r="F305" s="2" t="n">
        <v>0</v>
      </c>
      <c r="G305" s="2" t="n">
        <v>0</v>
      </c>
    </row>
    <row r="306" customFormat="false" ht="15" hidden="false" customHeight="false" outlineLevel="0" collapsed="false">
      <c r="A306" s="2" t="s">
        <v>1557</v>
      </c>
      <c r="B306" s="2" t="s">
        <v>233</v>
      </c>
      <c r="C306" s="2" t="s">
        <v>1490</v>
      </c>
      <c r="D306" s="2" t="n">
        <v>2</v>
      </c>
      <c r="E306" s="2" t="n">
        <v>2</v>
      </c>
      <c r="F306" s="2" t="n">
        <v>0</v>
      </c>
      <c r="G306" s="2" t="n">
        <v>0</v>
      </c>
    </row>
    <row r="307" customFormat="false" ht="15" hidden="false" customHeight="false" outlineLevel="0" collapsed="false">
      <c r="A307" s="2" t="s">
        <v>1620</v>
      </c>
      <c r="B307" s="2" t="s">
        <v>861</v>
      </c>
      <c r="C307" s="2" t="s">
        <v>1490</v>
      </c>
      <c r="D307" s="2" t="n">
        <v>1</v>
      </c>
      <c r="E307" s="2" t="n">
        <v>1</v>
      </c>
      <c r="F307" s="2" t="n">
        <v>0</v>
      </c>
      <c r="G307" s="2" t="n">
        <v>0</v>
      </c>
    </row>
    <row r="308" customFormat="false" ht="15" hidden="false" customHeight="false" outlineLevel="0" collapsed="false">
      <c r="A308" s="2" t="s">
        <v>1595</v>
      </c>
      <c r="B308" s="2" t="s">
        <v>233</v>
      </c>
      <c r="C308" s="2" t="s">
        <v>1490</v>
      </c>
      <c r="D308" s="2" t="n">
        <v>1</v>
      </c>
      <c r="E308" s="2" t="n">
        <v>1</v>
      </c>
      <c r="F308" s="2" t="n">
        <v>0</v>
      </c>
      <c r="G308" s="2" t="n">
        <v>0</v>
      </c>
    </row>
    <row r="309" customFormat="false" ht="15" hidden="false" customHeight="false" outlineLevel="0" collapsed="false">
      <c r="A309" s="2" t="s">
        <v>1512</v>
      </c>
      <c r="B309" s="2" t="s">
        <v>302</v>
      </c>
      <c r="C309" s="2" t="s">
        <v>1490</v>
      </c>
      <c r="D309" s="2" t="n">
        <v>1</v>
      </c>
      <c r="E309" s="2" t="n">
        <v>1</v>
      </c>
      <c r="F309" s="2" t="n">
        <v>0</v>
      </c>
      <c r="G309" s="2" t="n">
        <v>0</v>
      </c>
    </row>
    <row r="310" customFormat="false" ht="15" hidden="false" customHeight="false" outlineLevel="0" collapsed="false">
      <c r="A310" s="2" t="s">
        <v>1524</v>
      </c>
      <c r="B310" s="2" t="s">
        <v>233</v>
      </c>
      <c r="C310" s="2" t="s">
        <v>1490</v>
      </c>
      <c r="D310" s="2" t="n">
        <v>1</v>
      </c>
      <c r="E310" s="2" t="n">
        <v>1</v>
      </c>
      <c r="F310" s="2" t="n">
        <v>0</v>
      </c>
      <c r="G310" s="2" t="n">
        <v>0</v>
      </c>
    </row>
    <row r="311" customFormat="false" ht="15" hidden="false" customHeight="false" outlineLevel="0" collapsed="false">
      <c r="A311" s="2" t="s">
        <v>1517</v>
      </c>
      <c r="B311" s="2" t="s">
        <v>682</v>
      </c>
      <c r="C311" s="2" t="s">
        <v>1490</v>
      </c>
      <c r="D311" s="2" t="n">
        <v>1</v>
      </c>
      <c r="E311" s="2" t="n">
        <v>1</v>
      </c>
      <c r="F311" s="2" t="n">
        <v>0</v>
      </c>
      <c r="G311" s="2" t="n">
        <v>0</v>
      </c>
    </row>
    <row r="312" customFormat="false" ht="15" hidden="false" customHeight="false" outlineLevel="0" collapsed="false">
      <c r="A312" s="2" t="s">
        <v>1507</v>
      </c>
      <c r="B312" s="2" t="s">
        <v>647</v>
      </c>
      <c r="C312" s="2" t="s">
        <v>1490</v>
      </c>
      <c r="D312" s="2" t="n">
        <v>1</v>
      </c>
      <c r="E312" s="2" t="n">
        <v>1</v>
      </c>
      <c r="F312" s="2" t="n">
        <v>0</v>
      </c>
      <c r="G312" s="2" t="n">
        <v>0</v>
      </c>
    </row>
    <row r="313" customFormat="false" ht="15" hidden="false" customHeight="false" outlineLevel="0" collapsed="false">
      <c r="A313" s="2" t="s">
        <v>1589</v>
      </c>
      <c r="B313" s="2" t="s">
        <v>682</v>
      </c>
      <c r="C313" s="2" t="s">
        <v>1490</v>
      </c>
      <c r="D313" s="2" t="n">
        <v>0</v>
      </c>
      <c r="E313" s="2" t="n">
        <v>0</v>
      </c>
      <c r="F313" s="2" t="n">
        <v>0</v>
      </c>
      <c r="G313" s="2" t="n">
        <v>0</v>
      </c>
    </row>
    <row r="314" customFormat="false" ht="23.85" hidden="false" customHeight="false" outlineLevel="0" collapsed="false">
      <c r="A314" s="2" t="s">
        <v>1579</v>
      </c>
      <c r="B314" s="2" t="s">
        <v>233</v>
      </c>
      <c r="C314" s="2" t="s">
        <v>1490</v>
      </c>
      <c r="D314" s="2" t="n">
        <v>2</v>
      </c>
      <c r="E314" s="2" t="n">
        <v>2</v>
      </c>
      <c r="F314" s="2" t="n">
        <v>0</v>
      </c>
      <c r="G314" s="2" t="n">
        <v>0</v>
      </c>
    </row>
    <row r="315" customFormat="false" ht="15" hidden="false" customHeight="false" outlineLevel="0" collapsed="false">
      <c r="A315" s="2" t="s">
        <v>1600</v>
      </c>
      <c r="B315" s="2" t="s">
        <v>861</v>
      </c>
      <c r="C315" s="2" t="s">
        <v>1490</v>
      </c>
      <c r="D315" s="2" t="n">
        <v>1</v>
      </c>
      <c r="E315" s="2" t="n">
        <v>1</v>
      </c>
      <c r="F315" s="2" t="n">
        <v>0</v>
      </c>
      <c r="G315" s="2" t="n">
        <v>0</v>
      </c>
    </row>
    <row r="316" customFormat="false" ht="15" hidden="false" customHeight="false" outlineLevel="0" collapsed="false">
      <c r="A316" s="2" t="s">
        <v>1529</v>
      </c>
      <c r="B316" s="2" t="s">
        <v>861</v>
      </c>
      <c r="C316" s="2" t="s">
        <v>1490</v>
      </c>
      <c r="D316" s="2" t="n">
        <v>1</v>
      </c>
      <c r="E316" s="2" t="n">
        <v>1</v>
      </c>
      <c r="F316" s="2" t="n">
        <v>0</v>
      </c>
      <c r="G316" s="2" t="n">
        <v>0</v>
      </c>
    </row>
    <row r="317" customFormat="false" ht="15" hidden="false" customHeight="false" outlineLevel="0" collapsed="false">
      <c r="A317" s="2" t="s">
        <v>1604</v>
      </c>
      <c r="B317" s="2" t="s">
        <v>861</v>
      </c>
      <c r="C317" s="2" t="s">
        <v>1490</v>
      </c>
      <c r="D317" s="2" t="n">
        <v>1</v>
      </c>
      <c r="E317" s="2" t="n">
        <v>1</v>
      </c>
      <c r="F317" s="2" t="n">
        <v>0</v>
      </c>
      <c r="G317" s="2" t="n">
        <v>0</v>
      </c>
    </row>
    <row r="318" customFormat="false" ht="15" hidden="false" customHeight="false" outlineLevel="0" collapsed="false">
      <c r="A318" s="2" t="s">
        <v>2178</v>
      </c>
      <c r="B318" s="2" t="s">
        <v>861</v>
      </c>
      <c r="C318" s="2" t="s">
        <v>2179</v>
      </c>
      <c r="D318" s="2" t="n">
        <v>0</v>
      </c>
      <c r="E318" s="2" t="n">
        <v>0</v>
      </c>
      <c r="F318" s="2" t="n">
        <v>0</v>
      </c>
      <c r="G318" s="2" t="n">
        <v>0</v>
      </c>
    </row>
    <row r="319" customFormat="false" ht="15" hidden="false" customHeight="false" outlineLevel="0" collapsed="false">
      <c r="A319" s="2" t="s">
        <v>1707</v>
      </c>
      <c r="B319" s="2" t="s">
        <v>393</v>
      </c>
      <c r="C319" s="2" t="s">
        <v>1632</v>
      </c>
      <c r="D319" s="2" t="n">
        <v>1</v>
      </c>
      <c r="E319" s="2" t="n">
        <v>1</v>
      </c>
      <c r="F319" s="2" t="n">
        <v>0</v>
      </c>
      <c r="G319" s="2" t="n">
        <v>0</v>
      </c>
    </row>
    <row r="320" customFormat="false" ht="15" hidden="false" customHeight="false" outlineLevel="0" collapsed="false">
      <c r="A320" s="2" t="s">
        <v>1750</v>
      </c>
      <c r="B320" s="2" t="s">
        <v>181</v>
      </c>
      <c r="C320" s="2" t="s">
        <v>1632</v>
      </c>
      <c r="D320" s="2" t="n">
        <v>1</v>
      </c>
      <c r="E320" s="2" t="n">
        <v>1</v>
      </c>
      <c r="F320" s="2" t="n">
        <v>0</v>
      </c>
      <c r="G320" s="2" t="n">
        <v>0</v>
      </c>
    </row>
    <row r="321" customFormat="false" ht="15" hidden="false" customHeight="false" outlineLevel="0" collapsed="false">
      <c r="A321" s="2" t="s">
        <v>1745</v>
      </c>
      <c r="B321" s="2" t="s">
        <v>393</v>
      </c>
      <c r="C321" s="2" t="s">
        <v>1632</v>
      </c>
      <c r="D321" s="2" t="n">
        <v>1</v>
      </c>
      <c r="E321" s="2" t="n">
        <v>1</v>
      </c>
      <c r="F321" s="2" t="n">
        <v>0</v>
      </c>
      <c r="G321" s="2" t="n">
        <v>0</v>
      </c>
    </row>
    <row r="322" customFormat="false" ht="15" hidden="false" customHeight="false" outlineLevel="0" collapsed="false">
      <c r="A322" s="2" t="s">
        <v>2148</v>
      </c>
      <c r="B322" s="2" t="s">
        <v>393</v>
      </c>
      <c r="C322" s="2" t="s">
        <v>1632</v>
      </c>
      <c r="D322" s="2" t="n">
        <v>2</v>
      </c>
      <c r="E322" s="2" t="n">
        <v>2</v>
      </c>
      <c r="F322" s="2" t="n">
        <v>0</v>
      </c>
      <c r="G322" s="2" t="n">
        <v>0</v>
      </c>
    </row>
    <row r="323" customFormat="false" ht="15" hidden="false" customHeight="false" outlineLevel="0" collapsed="false">
      <c r="A323" s="2" t="s">
        <v>2013</v>
      </c>
      <c r="B323" s="2" t="s">
        <v>181</v>
      </c>
      <c r="C323" s="2" t="s">
        <v>1632</v>
      </c>
      <c r="D323" s="2" t="n">
        <v>1</v>
      </c>
      <c r="E323" s="2" t="n">
        <v>1</v>
      </c>
      <c r="F323" s="2" t="n">
        <v>0</v>
      </c>
      <c r="G323" s="2" t="n">
        <v>0</v>
      </c>
    </row>
    <row r="324" customFormat="false" ht="15" hidden="false" customHeight="false" outlineLevel="0" collapsed="false">
      <c r="A324" s="2" t="s">
        <v>1981</v>
      </c>
      <c r="B324" s="2" t="s">
        <v>393</v>
      </c>
      <c r="C324" s="2" t="s">
        <v>1632</v>
      </c>
      <c r="D324" s="2" t="n">
        <v>1</v>
      </c>
      <c r="E324" s="2" t="n">
        <v>1</v>
      </c>
      <c r="F324" s="2" t="n">
        <v>0</v>
      </c>
      <c r="G324" s="2" t="n">
        <v>0</v>
      </c>
    </row>
    <row r="325" customFormat="false" ht="15" hidden="false" customHeight="false" outlineLevel="0" collapsed="false">
      <c r="A325" s="2" t="s">
        <v>2009</v>
      </c>
      <c r="B325" s="2" t="s">
        <v>181</v>
      </c>
      <c r="C325" s="2" t="s">
        <v>1632</v>
      </c>
      <c r="D325" s="2" t="n">
        <v>1</v>
      </c>
      <c r="E325" s="2" t="n">
        <v>1</v>
      </c>
      <c r="F325" s="2" t="n">
        <v>0</v>
      </c>
      <c r="G325" s="2" t="n">
        <v>0</v>
      </c>
    </row>
    <row r="326" customFormat="false" ht="15" hidden="false" customHeight="false" outlineLevel="0" collapsed="false">
      <c r="A326" s="2" t="s">
        <v>2005</v>
      </c>
      <c r="B326" s="2" t="s">
        <v>393</v>
      </c>
      <c r="C326" s="2" t="s">
        <v>1632</v>
      </c>
      <c r="D326" s="2" t="n">
        <v>1</v>
      </c>
      <c r="E326" s="2" t="n">
        <v>1</v>
      </c>
      <c r="F326" s="2" t="n">
        <v>0</v>
      </c>
      <c r="G326" s="2" t="n">
        <v>0</v>
      </c>
    </row>
    <row r="327" customFormat="false" ht="15" hidden="false" customHeight="false" outlineLevel="0" collapsed="false">
      <c r="A327" s="2" t="s">
        <v>2173</v>
      </c>
      <c r="B327" s="2" t="s">
        <v>181</v>
      </c>
      <c r="C327" s="2" t="s">
        <v>1632</v>
      </c>
      <c r="D327" s="2" t="n">
        <v>1</v>
      </c>
      <c r="E327" s="2" t="n">
        <v>1</v>
      </c>
      <c r="F327" s="2" t="n">
        <v>0</v>
      </c>
      <c r="G327" s="2" t="n">
        <v>0</v>
      </c>
    </row>
    <row r="328" customFormat="false" ht="15" hidden="false" customHeight="false" outlineLevel="0" collapsed="false">
      <c r="A328" s="2" t="s">
        <v>2153</v>
      </c>
      <c r="B328" s="2" t="s">
        <v>393</v>
      </c>
      <c r="C328" s="2" t="s">
        <v>1632</v>
      </c>
      <c r="D328" s="2" t="n">
        <v>1</v>
      </c>
      <c r="E328" s="2" t="n">
        <v>1</v>
      </c>
      <c r="F328" s="2" t="n">
        <v>0</v>
      </c>
      <c r="G328" s="2" t="n">
        <v>0</v>
      </c>
    </row>
    <row r="329" customFormat="false" ht="15" hidden="false" customHeight="false" outlineLevel="0" collapsed="false">
      <c r="A329" s="2" t="s">
        <v>2167</v>
      </c>
      <c r="B329" s="2" t="s">
        <v>181</v>
      </c>
      <c r="C329" s="2" t="s">
        <v>1632</v>
      </c>
      <c r="D329" s="2" t="n">
        <v>0</v>
      </c>
      <c r="E329" s="2" t="n">
        <v>0</v>
      </c>
      <c r="F329" s="2" t="n">
        <v>0</v>
      </c>
      <c r="G329" s="2" t="n">
        <v>0</v>
      </c>
    </row>
    <row r="330" customFormat="false" ht="23.85" hidden="false" customHeight="false" outlineLevel="0" collapsed="false">
      <c r="A330" s="2" t="s">
        <v>1971</v>
      </c>
      <c r="B330" s="2" t="s">
        <v>181</v>
      </c>
      <c r="C330" s="2" t="s">
        <v>1632</v>
      </c>
      <c r="D330" s="2" t="n">
        <v>1</v>
      </c>
      <c r="E330" s="2" t="n">
        <v>1</v>
      </c>
      <c r="F330" s="2" t="n">
        <v>0</v>
      </c>
      <c r="G330" s="2" t="n">
        <v>0</v>
      </c>
    </row>
    <row r="331" customFormat="false" ht="15" hidden="false" customHeight="false" outlineLevel="0" collapsed="false">
      <c r="A331" s="2" t="s">
        <v>1956</v>
      </c>
      <c r="B331" s="2" t="s">
        <v>393</v>
      </c>
      <c r="C331" s="2" t="s">
        <v>1632</v>
      </c>
      <c r="D331" s="2" t="n">
        <v>1</v>
      </c>
      <c r="E331" s="2" t="n">
        <v>1</v>
      </c>
      <c r="F331" s="2" t="n">
        <v>0</v>
      </c>
      <c r="G331" s="2" t="n">
        <v>0</v>
      </c>
    </row>
    <row r="332" customFormat="false" ht="23.85" hidden="false" customHeight="false" outlineLevel="0" collapsed="false">
      <c r="A332" s="2" t="s">
        <v>2062</v>
      </c>
      <c r="B332" s="2" t="s">
        <v>181</v>
      </c>
      <c r="C332" s="2" t="s">
        <v>1632</v>
      </c>
      <c r="D332" s="2" t="n">
        <v>1</v>
      </c>
      <c r="E332" s="2" t="n">
        <v>1</v>
      </c>
      <c r="F332" s="2" t="n">
        <v>0</v>
      </c>
      <c r="G332" s="2" t="n">
        <v>0</v>
      </c>
    </row>
    <row r="333" customFormat="false" ht="15" hidden="false" customHeight="false" outlineLevel="0" collapsed="false">
      <c r="A333" s="2" t="s">
        <v>2095</v>
      </c>
      <c r="B333" s="2" t="s">
        <v>181</v>
      </c>
      <c r="C333" s="2" t="s">
        <v>1632</v>
      </c>
      <c r="D333" s="2" t="n">
        <v>1</v>
      </c>
      <c r="E333" s="2" t="n">
        <v>1</v>
      </c>
      <c r="F333" s="2" t="n">
        <v>0</v>
      </c>
      <c r="G333" s="2" t="n">
        <v>0</v>
      </c>
    </row>
    <row r="334" customFormat="false" ht="15" hidden="false" customHeight="false" outlineLevel="0" collapsed="false">
      <c r="A334" s="2" t="s">
        <v>2078</v>
      </c>
      <c r="B334" s="2" t="s">
        <v>393</v>
      </c>
      <c r="C334" s="2" t="s">
        <v>1632</v>
      </c>
      <c r="D334" s="2" t="n">
        <v>1</v>
      </c>
      <c r="E334" s="2" t="n">
        <v>1</v>
      </c>
      <c r="F334" s="2" t="n">
        <v>0</v>
      </c>
      <c r="G334" s="2" t="n">
        <v>0</v>
      </c>
    </row>
    <row r="335" customFormat="false" ht="15" hidden="false" customHeight="false" outlineLevel="0" collapsed="false">
      <c r="A335" s="2" t="s">
        <v>2112</v>
      </c>
      <c r="B335" s="2" t="s">
        <v>181</v>
      </c>
      <c r="C335" s="2" t="s">
        <v>1632</v>
      </c>
      <c r="D335" s="2" t="n">
        <v>1</v>
      </c>
      <c r="E335" s="2" t="n">
        <v>1</v>
      </c>
      <c r="F335" s="2" t="n">
        <v>0</v>
      </c>
      <c r="G335" s="2" t="n">
        <v>0</v>
      </c>
    </row>
    <row r="336" customFormat="false" ht="15" hidden="false" customHeight="false" outlineLevel="0" collapsed="false">
      <c r="A336" s="2" t="s">
        <v>2068</v>
      </c>
      <c r="B336" s="2" t="s">
        <v>393</v>
      </c>
      <c r="C336" s="2" t="s">
        <v>1632</v>
      </c>
      <c r="D336" s="2" t="n">
        <v>1</v>
      </c>
      <c r="E336" s="2" t="n">
        <v>1</v>
      </c>
      <c r="F336" s="2" t="n">
        <v>0</v>
      </c>
      <c r="G336" s="2" t="n">
        <v>0</v>
      </c>
    </row>
    <row r="337" customFormat="false" ht="15" hidden="false" customHeight="false" outlineLevel="0" collapsed="false">
      <c r="A337" s="2" t="s">
        <v>2128</v>
      </c>
      <c r="B337" s="2" t="s">
        <v>181</v>
      </c>
      <c r="C337" s="2" t="s">
        <v>1632</v>
      </c>
      <c r="D337" s="2" t="n">
        <v>2</v>
      </c>
      <c r="E337" s="2" t="n">
        <v>2</v>
      </c>
      <c r="F337" s="2" t="n">
        <v>0</v>
      </c>
      <c r="G337" s="2" t="n">
        <v>0</v>
      </c>
    </row>
    <row r="338" customFormat="false" ht="15" hidden="false" customHeight="false" outlineLevel="0" collapsed="false">
      <c r="A338" s="2" t="s">
        <v>1637</v>
      </c>
      <c r="B338" s="2" t="s">
        <v>861</v>
      </c>
      <c r="C338" s="2" t="s">
        <v>1632</v>
      </c>
      <c r="D338" s="2" t="n">
        <v>2</v>
      </c>
      <c r="E338" s="2" t="n">
        <v>2</v>
      </c>
      <c r="F338" s="2" t="n">
        <v>0</v>
      </c>
      <c r="G338" s="2" t="n">
        <v>0</v>
      </c>
    </row>
    <row r="339" customFormat="false" ht="15" hidden="false" customHeight="false" outlineLevel="0" collapsed="false">
      <c r="A339" s="2" t="s">
        <v>2144</v>
      </c>
      <c r="B339" s="2" t="s">
        <v>393</v>
      </c>
      <c r="C339" s="2" t="s">
        <v>1632</v>
      </c>
      <c r="D339" s="2" t="n">
        <v>1</v>
      </c>
      <c r="E339" s="2" t="n">
        <v>1</v>
      </c>
      <c r="F339" s="2" t="n">
        <v>0</v>
      </c>
      <c r="G339" s="2" t="n">
        <v>0</v>
      </c>
    </row>
    <row r="340" customFormat="false" ht="15" hidden="false" customHeight="false" outlineLevel="0" collapsed="false">
      <c r="A340" s="2" t="s">
        <v>1900</v>
      </c>
      <c r="B340" s="2" t="s">
        <v>181</v>
      </c>
      <c r="C340" s="2" t="s">
        <v>1632</v>
      </c>
      <c r="D340" s="2" t="n">
        <v>1</v>
      </c>
      <c r="E340" s="2" t="n">
        <v>1</v>
      </c>
      <c r="F340" s="2" t="n">
        <v>0</v>
      </c>
      <c r="G340" s="2" t="n">
        <v>0</v>
      </c>
    </row>
    <row r="341" customFormat="false" ht="15" hidden="false" customHeight="false" outlineLevel="0" collapsed="false">
      <c r="A341" s="2" t="s">
        <v>1944</v>
      </c>
      <c r="B341" s="2" t="s">
        <v>393</v>
      </c>
      <c r="C341" s="2" t="s">
        <v>1632</v>
      </c>
      <c r="D341" s="2" t="n">
        <v>1</v>
      </c>
      <c r="E341" s="2" t="n">
        <v>1</v>
      </c>
      <c r="F341" s="2" t="n">
        <v>0</v>
      </c>
      <c r="G341" s="2" t="n">
        <v>0</v>
      </c>
    </row>
    <row r="342" customFormat="false" ht="15" hidden="false" customHeight="false" outlineLevel="0" collapsed="false">
      <c r="A342" s="2" t="s">
        <v>1990</v>
      </c>
      <c r="B342" s="2" t="s">
        <v>393</v>
      </c>
      <c r="C342" s="2" t="s">
        <v>1632</v>
      </c>
      <c r="D342" s="2" t="n">
        <v>1</v>
      </c>
      <c r="E342" s="2" t="n">
        <v>1</v>
      </c>
      <c r="F342" s="2" t="n">
        <v>0</v>
      </c>
      <c r="G342" s="2" t="n">
        <v>0</v>
      </c>
    </row>
    <row r="343" customFormat="false" ht="23.85" hidden="false" customHeight="false" outlineLevel="0" collapsed="false">
      <c r="A343" s="2" t="s">
        <v>1816</v>
      </c>
      <c r="B343" s="2" t="s">
        <v>181</v>
      </c>
      <c r="C343" s="2" t="s">
        <v>1632</v>
      </c>
      <c r="D343" s="2" t="n">
        <v>1</v>
      </c>
      <c r="E343" s="2" t="n">
        <v>1</v>
      </c>
      <c r="F343" s="2" t="n">
        <v>0</v>
      </c>
      <c r="G343" s="2" t="n">
        <v>0</v>
      </c>
    </row>
    <row r="344" customFormat="false" ht="15" hidden="false" customHeight="false" outlineLevel="0" collapsed="false">
      <c r="A344" s="2" t="s">
        <v>1821</v>
      </c>
      <c r="B344" s="2" t="s">
        <v>393</v>
      </c>
      <c r="C344" s="2" t="s">
        <v>1632</v>
      </c>
      <c r="D344" s="2" t="n">
        <v>1</v>
      </c>
      <c r="E344" s="2" t="n">
        <v>1</v>
      </c>
      <c r="F344" s="2" t="n">
        <v>0</v>
      </c>
      <c r="G344" s="2" t="n">
        <v>0</v>
      </c>
    </row>
    <row r="345" customFormat="false" ht="15" hidden="false" customHeight="false" outlineLevel="0" collapsed="false">
      <c r="A345" s="2" t="s">
        <v>2134</v>
      </c>
      <c r="B345" s="2" t="s">
        <v>181</v>
      </c>
      <c r="C345" s="2" t="s">
        <v>1632</v>
      </c>
      <c r="D345" s="2" t="n">
        <v>1</v>
      </c>
      <c r="E345" s="2" t="n">
        <v>1</v>
      </c>
      <c r="F345" s="2" t="n">
        <v>0</v>
      </c>
      <c r="G345" s="2" t="n">
        <v>0</v>
      </c>
    </row>
    <row r="346" customFormat="false" ht="15" hidden="false" customHeight="false" outlineLevel="0" collapsed="false">
      <c r="A346" s="2" t="s">
        <v>1796</v>
      </c>
      <c r="B346" s="2" t="s">
        <v>393</v>
      </c>
      <c r="C346" s="2" t="s">
        <v>1632</v>
      </c>
      <c r="D346" s="2" t="n">
        <v>1</v>
      </c>
      <c r="E346" s="2" t="n">
        <v>1</v>
      </c>
      <c r="F346" s="2" t="n">
        <v>0</v>
      </c>
      <c r="G346" s="2" t="n">
        <v>0</v>
      </c>
    </row>
    <row r="347" customFormat="false" ht="15" hidden="false" customHeight="false" outlineLevel="0" collapsed="false">
      <c r="A347" s="2" t="s">
        <v>1800</v>
      </c>
      <c r="B347" s="2" t="s">
        <v>393</v>
      </c>
      <c r="C347" s="2" t="s">
        <v>1632</v>
      </c>
      <c r="D347" s="2" t="n">
        <v>1</v>
      </c>
      <c r="E347" s="2" t="n">
        <v>1</v>
      </c>
      <c r="F347" s="2" t="n">
        <v>0</v>
      </c>
      <c r="G347" s="2" t="n">
        <v>0</v>
      </c>
    </row>
    <row r="348" customFormat="false" ht="15" hidden="false" customHeight="false" outlineLevel="0" collapsed="false">
      <c r="A348" s="2" t="s">
        <v>1836</v>
      </c>
      <c r="B348" s="2" t="s">
        <v>181</v>
      </c>
      <c r="C348" s="2" t="s">
        <v>1632</v>
      </c>
      <c r="D348" s="2" t="n">
        <v>1</v>
      </c>
      <c r="E348" s="2" t="n">
        <v>1</v>
      </c>
      <c r="F348" s="2" t="n">
        <v>0</v>
      </c>
      <c r="G348" s="2" t="n">
        <v>0</v>
      </c>
    </row>
    <row r="349" customFormat="false" ht="15" hidden="false" customHeight="false" outlineLevel="0" collapsed="false">
      <c r="A349" s="2" t="s">
        <v>1831</v>
      </c>
      <c r="B349" s="2" t="s">
        <v>393</v>
      </c>
      <c r="C349" s="2" t="s">
        <v>1632</v>
      </c>
      <c r="D349" s="2" t="n">
        <v>1</v>
      </c>
      <c r="E349" s="2" t="n">
        <v>1</v>
      </c>
      <c r="F349" s="2" t="n">
        <v>0</v>
      </c>
      <c r="G349" s="2" t="n">
        <v>0</v>
      </c>
    </row>
    <row r="350" customFormat="false" ht="15" hidden="false" customHeight="false" outlineLevel="0" collapsed="false">
      <c r="A350" s="2" t="s">
        <v>1712</v>
      </c>
      <c r="B350" s="2" t="s">
        <v>393</v>
      </c>
      <c r="C350" s="2" t="s">
        <v>1632</v>
      </c>
      <c r="D350" s="2" t="n">
        <v>1</v>
      </c>
      <c r="E350" s="2" t="n">
        <v>1</v>
      </c>
      <c r="F350" s="2" t="n">
        <v>0</v>
      </c>
      <c r="G350" s="2" t="n">
        <v>0</v>
      </c>
    </row>
    <row r="351" customFormat="false" ht="15" hidden="false" customHeight="false" outlineLevel="0" collapsed="false">
      <c r="A351" s="2" t="s">
        <v>1683</v>
      </c>
      <c r="B351" s="2" t="s">
        <v>647</v>
      </c>
      <c r="C351" s="2" t="s">
        <v>1632</v>
      </c>
      <c r="D351" s="2" t="n">
        <v>1</v>
      </c>
      <c r="E351" s="2" t="n">
        <v>1</v>
      </c>
      <c r="F351" s="2" t="n">
        <v>0</v>
      </c>
      <c r="G351" s="2" t="n">
        <v>0</v>
      </c>
    </row>
    <row r="352" customFormat="false" ht="15" hidden="false" customHeight="false" outlineLevel="0" collapsed="false">
      <c r="A352" s="2" t="s">
        <v>1999</v>
      </c>
      <c r="B352" s="2" t="s">
        <v>181</v>
      </c>
      <c r="C352" s="2" t="s">
        <v>1632</v>
      </c>
      <c r="D352" s="2" t="n">
        <v>1</v>
      </c>
      <c r="E352" s="2" t="n">
        <v>1</v>
      </c>
      <c r="F352" s="2" t="n">
        <v>0</v>
      </c>
      <c r="G352" s="2" t="n">
        <v>0</v>
      </c>
    </row>
    <row r="353" customFormat="false" ht="15" hidden="false" customHeight="false" outlineLevel="0" collapsed="false">
      <c r="A353" s="2" t="s">
        <v>1773</v>
      </c>
      <c r="B353" s="2" t="s">
        <v>393</v>
      </c>
      <c r="C353" s="2" t="s">
        <v>1632</v>
      </c>
      <c r="D353" s="2" t="n">
        <v>1</v>
      </c>
      <c r="E353" s="2" t="n">
        <v>1</v>
      </c>
      <c r="F353" s="2" t="n">
        <v>0</v>
      </c>
      <c r="G353" s="2" t="n">
        <v>0</v>
      </c>
    </row>
    <row r="354" customFormat="false" ht="15" hidden="false" customHeight="false" outlineLevel="0" collapsed="false">
      <c r="A354" s="2" t="s">
        <v>1791</v>
      </c>
      <c r="B354" s="2" t="s">
        <v>393</v>
      </c>
      <c r="C354" s="2" t="s">
        <v>1632</v>
      </c>
      <c r="D354" s="2" t="n">
        <v>1</v>
      </c>
      <c r="E354" s="2" t="n">
        <v>1</v>
      </c>
      <c r="F354" s="2" t="n">
        <v>0</v>
      </c>
      <c r="G354" s="2" t="n">
        <v>0</v>
      </c>
    </row>
    <row r="355" customFormat="false" ht="23.85" hidden="false" customHeight="false" outlineLevel="0" collapsed="false">
      <c r="A355" s="2" t="s">
        <v>2106</v>
      </c>
      <c r="B355" s="2" t="s">
        <v>181</v>
      </c>
      <c r="C355" s="2" t="s">
        <v>1632</v>
      </c>
      <c r="D355" s="2" t="n">
        <v>1</v>
      </c>
      <c r="E355" s="2" t="n">
        <v>1</v>
      </c>
      <c r="F355" s="2" t="n">
        <v>0</v>
      </c>
      <c r="G355" s="2" t="n">
        <v>0</v>
      </c>
    </row>
    <row r="356" customFormat="false" ht="15" hidden="false" customHeight="false" outlineLevel="0" collapsed="false">
      <c r="A356" s="2" t="s">
        <v>2056</v>
      </c>
      <c r="B356" s="2" t="s">
        <v>181</v>
      </c>
      <c r="C356" s="2" t="s">
        <v>1632</v>
      </c>
      <c r="D356" s="2" t="n">
        <v>1</v>
      </c>
      <c r="E356" s="2" t="n">
        <v>1</v>
      </c>
      <c r="F356" s="2" t="n">
        <v>0</v>
      </c>
      <c r="G356" s="2" t="n">
        <v>0</v>
      </c>
    </row>
    <row r="357" customFormat="false" ht="15" hidden="false" customHeight="false" outlineLevel="0" collapsed="false">
      <c r="A357" s="2" t="s">
        <v>275</v>
      </c>
      <c r="B357" s="2" t="s">
        <v>163</v>
      </c>
      <c r="C357" s="2" t="s">
        <v>62</v>
      </c>
      <c r="D357" s="2" t="n">
        <v>1</v>
      </c>
      <c r="E357" s="2" t="n">
        <v>1</v>
      </c>
      <c r="F357" s="2" t="n">
        <v>0</v>
      </c>
      <c r="G357" s="2" t="n">
        <v>0</v>
      </c>
    </row>
    <row r="358" customFormat="false" ht="15" hidden="false" customHeight="false" outlineLevel="0" collapsed="false">
      <c r="A358" s="2" t="s">
        <v>1267</v>
      </c>
      <c r="B358" s="2" t="s">
        <v>163</v>
      </c>
      <c r="C358" s="2" t="s">
        <v>1099</v>
      </c>
      <c r="D358" s="2" t="n">
        <v>1</v>
      </c>
      <c r="E358" s="2" t="n">
        <v>1</v>
      </c>
      <c r="F358" s="2" t="n">
        <v>0</v>
      </c>
      <c r="G358" s="2" t="n">
        <v>0</v>
      </c>
    </row>
    <row r="359" customFormat="false" ht="15" hidden="false" customHeight="false" outlineLevel="0" collapsed="false">
      <c r="A359" s="2" t="s">
        <v>1136</v>
      </c>
      <c r="B359" s="2" t="s">
        <v>163</v>
      </c>
      <c r="C359" s="2" t="s">
        <v>1099</v>
      </c>
      <c r="D359" s="2" t="n">
        <v>1</v>
      </c>
      <c r="E359" s="2" t="n">
        <v>1</v>
      </c>
      <c r="F359" s="2" t="n">
        <v>0</v>
      </c>
      <c r="G359" s="2" t="n">
        <v>0</v>
      </c>
    </row>
    <row r="360" customFormat="false" ht="15" hidden="false" customHeight="false" outlineLevel="0" collapsed="false">
      <c r="A360" s="2" t="s">
        <v>1273</v>
      </c>
      <c r="B360" s="2" t="s">
        <v>163</v>
      </c>
      <c r="C360" s="2" t="s">
        <v>1099</v>
      </c>
      <c r="D360" s="2" t="n">
        <v>1</v>
      </c>
      <c r="E360" s="2" t="n">
        <v>1</v>
      </c>
      <c r="F360" s="2" t="n">
        <v>0</v>
      </c>
      <c r="G360" s="2" t="n">
        <v>0</v>
      </c>
    </row>
    <row r="361" customFormat="false" ht="15" hidden="false" customHeight="false" outlineLevel="0" collapsed="false">
      <c r="A361" s="2" t="s">
        <v>973</v>
      </c>
      <c r="B361" s="2" t="s">
        <v>861</v>
      </c>
      <c r="C361" s="2" t="s">
        <v>862</v>
      </c>
      <c r="D361" s="2" t="n">
        <v>1</v>
      </c>
      <c r="E361" s="2" t="n">
        <v>1</v>
      </c>
      <c r="F361" s="2" t="n">
        <v>0</v>
      </c>
      <c r="G361" s="2" t="n">
        <v>0</v>
      </c>
    </row>
    <row r="362" customFormat="false" ht="15" hidden="false" customHeight="false" outlineLevel="0" collapsed="false">
      <c r="A362" s="2" t="s">
        <v>1059</v>
      </c>
      <c r="B362" s="2" t="s">
        <v>861</v>
      </c>
      <c r="C362" s="2" t="s">
        <v>862</v>
      </c>
      <c r="D362" s="2" t="n">
        <v>0</v>
      </c>
      <c r="E362" s="2" t="n">
        <v>0</v>
      </c>
      <c r="F362" s="2" t="n">
        <v>0</v>
      </c>
      <c r="G362" s="2" t="n">
        <v>0</v>
      </c>
    </row>
    <row r="363" customFormat="false" ht="15" hidden="false" customHeight="false" outlineLevel="0" collapsed="false">
      <c r="A363" s="2" t="s">
        <v>860</v>
      </c>
      <c r="B363" s="2" t="s">
        <v>861</v>
      </c>
      <c r="C363" s="2" t="s">
        <v>862</v>
      </c>
      <c r="D363" s="2" t="n">
        <v>1</v>
      </c>
      <c r="E363" s="2" t="n">
        <v>1</v>
      </c>
      <c r="F363" s="2" t="n">
        <v>0</v>
      </c>
      <c r="G363" s="2" t="n">
        <v>0</v>
      </c>
    </row>
    <row r="364" customFormat="false" ht="23.85" hidden="false" customHeight="false" outlineLevel="0" collapsed="false">
      <c r="A364" s="2" t="s">
        <v>1457</v>
      </c>
      <c r="B364" s="2" t="s">
        <v>201</v>
      </c>
      <c r="C364" s="2" t="s">
        <v>1280</v>
      </c>
      <c r="D364" s="2" t="n">
        <v>1</v>
      </c>
      <c r="E364" s="2" t="n">
        <v>1</v>
      </c>
      <c r="F364" s="2" t="n">
        <v>0</v>
      </c>
      <c r="G364" s="2" t="n">
        <v>0</v>
      </c>
    </row>
    <row r="365" customFormat="false" ht="23.85" hidden="false" customHeight="false" outlineLevel="0" collapsed="false">
      <c r="A365" s="2" t="s">
        <v>1484</v>
      </c>
      <c r="B365" s="2" t="s">
        <v>870</v>
      </c>
      <c r="C365" s="2" t="s">
        <v>1280</v>
      </c>
      <c r="D365" s="2" t="n">
        <v>1</v>
      </c>
      <c r="E365" s="2" t="n">
        <v>1</v>
      </c>
      <c r="F365" s="2" t="n">
        <v>0</v>
      </c>
      <c r="G365" s="2" t="n">
        <v>0</v>
      </c>
    </row>
    <row r="366" customFormat="false" ht="15" hidden="false" customHeight="false" outlineLevel="0" collapsed="false">
      <c r="A366" s="2" t="s">
        <v>1430</v>
      </c>
      <c r="B366" s="2" t="s">
        <v>201</v>
      </c>
      <c r="C366" s="2" t="s">
        <v>1280</v>
      </c>
      <c r="D366" s="2" t="n">
        <v>0</v>
      </c>
      <c r="E366" s="2" t="n">
        <v>0</v>
      </c>
      <c r="F366" s="2" t="n">
        <v>0</v>
      </c>
      <c r="G366" s="2" t="n">
        <v>0</v>
      </c>
    </row>
    <row r="367" customFormat="false" ht="23.85" hidden="false" customHeight="false" outlineLevel="0" collapsed="false">
      <c r="A367" s="2" t="s">
        <v>1479</v>
      </c>
      <c r="B367" s="2" t="s">
        <v>201</v>
      </c>
      <c r="C367" s="2" t="s">
        <v>1280</v>
      </c>
      <c r="D367" s="2" t="n">
        <v>1</v>
      </c>
      <c r="E367" s="2" t="n">
        <v>1</v>
      </c>
      <c r="F367" s="2" t="n">
        <v>0</v>
      </c>
      <c r="G367" s="2" t="n">
        <v>0</v>
      </c>
    </row>
    <row r="368" customFormat="false" ht="15" hidden="false" customHeight="false" outlineLevel="0" collapsed="false">
      <c r="A368" s="2" t="s">
        <v>1452</v>
      </c>
      <c r="B368" s="2" t="s">
        <v>201</v>
      </c>
      <c r="C368" s="2" t="s">
        <v>1280</v>
      </c>
      <c r="D368" s="2" t="n">
        <v>1</v>
      </c>
      <c r="E368" s="2" t="n">
        <v>1</v>
      </c>
      <c r="F368" s="2" t="n">
        <v>0</v>
      </c>
      <c r="G368" s="2" t="n">
        <v>0</v>
      </c>
    </row>
    <row r="369" customFormat="false" ht="15" hidden="false" customHeight="false" outlineLevel="0" collapsed="false">
      <c r="A369" s="2" t="s">
        <v>2184</v>
      </c>
      <c r="B369" s="2" t="s">
        <v>861</v>
      </c>
      <c r="C369" s="2" t="s">
        <v>2179</v>
      </c>
      <c r="D369" s="2" t="n">
        <v>1</v>
      </c>
      <c r="E369" s="2" t="n">
        <v>1</v>
      </c>
      <c r="F369" s="2" t="n">
        <v>0</v>
      </c>
      <c r="G369" s="2" t="n">
        <v>0</v>
      </c>
    </row>
    <row r="370" customFormat="false" ht="23.85" hidden="false" customHeight="false" outlineLevel="0" collapsed="false">
      <c r="A370" s="2" t="s">
        <v>2190</v>
      </c>
      <c r="B370" s="2" t="s">
        <v>682</v>
      </c>
      <c r="C370" s="2" t="s">
        <v>2179</v>
      </c>
      <c r="D370" s="2" t="n">
        <v>1</v>
      </c>
      <c r="E370" s="2" t="n">
        <v>1</v>
      </c>
      <c r="F370" s="2" t="n">
        <v>0</v>
      </c>
      <c r="G370" s="2" t="n">
        <v>0</v>
      </c>
    </row>
    <row r="371" customFormat="false" ht="23.85" hidden="false" customHeight="false" outlineLevel="0" collapsed="false">
      <c r="A371" s="2" t="s">
        <v>437</v>
      </c>
      <c r="B371" s="2" t="s">
        <v>201</v>
      </c>
      <c r="C371" s="2" t="s">
        <v>304</v>
      </c>
      <c r="D371" s="2" t="n">
        <v>1</v>
      </c>
      <c r="E371" s="2" t="n">
        <v>1</v>
      </c>
      <c r="F371" s="2" t="n">
        <v>0</v>
      </c>
      <c r="G371" s="2" t="n">
        <v>0</v>
      </c>
    </row>
    <row r="372" customFormat="false" ht="23.85" hidden="false" customHeight="false" outlineLevel="0" collapsed="false">
      <c r="A372" s="2" t="s">
        <v>496</v>
      </c>
      <c r="B372" s="2" t="s">
        <v>201</v>
      </c>
      <c r="C372" s="2" t="s">
        <v>304</v>
      </c>
      <c r="D372" s="2" t="n">
        <v>1</v>
      </c>
      <c r="E372" s="2" t="n">
        <v>1</v>
      </c>
      <c r="F372" s="2" t="n">
        <v>0</v>
      </c>
      <c r="G372" s="2" t="n">
        <v>0</v>
      </c>
    </row>
    <row r="374" customFormat="false" ht="169.4" hidden="false" customHeight="false" outlineLevel="0" collapsed="false">
      <c r="A374" s="9" t="s">
        <v>3183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90"/>
    <col collapsed="false" customWidth="true" hidden="false" outlineLevel="0" max="3" min="3" style="0" width="12"/>
    <col collapsed="false" customWidth="true" hidden="false" outlineLevel="0" max="4" min="4" style="0" width="70"/>
  </cols>
  <sheetData>
    <row r="1" customFormat="false" ht="15" hidden="false" customHeight="false" outlineLevel="0" collapsed="false">
      <c r="A1" s="3" t="s">
        <v>3184</v>
      </c>
      <c r="B1" s="3" t="s">
        <v>2194</v>
      </c>
      <c r="C1" s="3" t="s">
        <v>3185</v>
      </c>
      <c r="D1" s="3" t="s">
        <v>3186</v>
      </c>
    </row>
    <row r="2" customFormat="false" ht="15" hidden="false" customHeight="false" outlineLevel="0" collapsed="false">
      <c r="A2" s="2" t="s">
        <v>3187</v>
      </c>
      <c r="B2" s="2" t="s">
        <v>3188</v>
      </c>
      <c r="C2" s="2" t="s">
        <v>3189</v>
      </c>
      <c r="D2" s="2" t="s">
        <v>3190</v>
      </c>
    </row>
    <row r="3" customFormat="false" ht="15" hidden="false" customHeight="false" outlineLevel="0" collapsed="false">
      <c r="A3" s="2" t="s">
        <v>3191</v>
      </c>
      <c r="B3" s="2" t="s">
        <v>3192</v>
      </c>
      <c r="C3" s="2" t="s">
        <v>3189</v>
      </c>
      <c r="D3" s="2" t="s">
        <v>3193</v>
      </c>
    </row>
    <row r="4" customFormat="false" ht="15" hidden="false" customHeight="false" outlineLevel="0" collapsed="false">
      <c r="A4" s="2" t="s">
        <v>3194</v>
      </c>
      <c r="B4" s="2" t="s">
        <v>3195</v>
      </c>
      <c r="C4" s="2" t="s">
        <v>3189</v>
      </c>
      <c r="D4" s="2" t="s">
        <v>3196</v>
      </c>
    </row>
    <row r="5" customFormat="false" ht="15" hidden="false" customHeight="false" outlineLevel="0" collapsed="false">
      <c r="A5" s="2" t="s">
        <v>3197</v>
      </c>
      <c r="B5" s="2" t="s">
        <v>3198</v>
      </c>
      <c r="C5" s="2" t="s">
        <v>3189</v>
      </c>
      <c r="D5" s="2" t="s">
        <v>3199</v>
      </c>
    </row>
    <row r="6" customFormat="false" ht="23.85" hidden="false" customHeight="false" outlineLevel="0" collapsed="false">
      <c r="A6" s="2" t="s">
        <v>264</v>
      </c>
      <c r="B6" s="2" t="s">
        <v>3200</v>
      </c>
      <c r="C6" s="2" t="s">
        <v>3189</v>
      </c>
      <c r="D6" s="2" t="s">
        <v>3201</v>
      </c>
    </row>
    <row r="7" customFormat="false" ht="15" hidden="false" customHeight="false" outlineLevel="0" collapsed="false">
      <c r="A7" s="2" t="s">
        <v>3202</v>
      </c>
      <c r="B7" s="2" t="s">
        <v>3203</v>
      </c>
      <c r="C7" s="2" t="s">
        <v>3189</v>
      </c>
      <c r="D7" s="2" t="s">
        <v>3204</v>
      </c>
    </row>
    <row r="8" customFormat="false" ht="15" hidden="false" customHeight="false" outlineLevel="0" collapsed="false">
      <c r="A8" s="2" t="s">
        <v>3205</v>
      </c>
      <c r="B8" s="2" t="s">
        <v>3206</v>
      </c>
      <c r="C8" s="2" t="s">
        <v>3189</v>
      </c>
      <c r="D8" s="2" t="s">
        <v>3207</v>
      </c>
    </row>
    <row r="9" customFormat="false" ht="15" hidden="false" customHeight="false" outlineLevel="0" collapsed="false">
      <c r="A9" s="2" t="s">
        <v>3208</v>
      </c>
      <c r="B9" s="2" t="s">
        <v>3209</v>
      </c>
      <c r="C9" s="2" t="s">
        <v>3189</v>
      </c>
      <c r="D9" s="2" t="s">
        <v>3210</v>
      </c>
    </row>
    <row r="10" customFormat="false" ht="15" hidden="false" customHeight="false" outlineLevel="0" collapsed="false">
      <c r="A10" s="2" t="s">
        <v>3211</v>
      </c>
      <c r="B10" s="2" t="s">
        <v>3212</v>
      </c>
      <c r="C10" s="2" t="s">
        <v>3189</v>
      </c>
      <c r="D10" s="2" t="s">
        <v>3213</v>
      </c>
    </row>
    <row r="11" customFormat="false" ht="15" hidden="false" customHeight="false" outlineLevel="0" collapsed="false">
      <c r="A11" s="2" t="s">
        <v>337</v>
      </c>
      <c r="B11" s="2" t="s">
        <v>3214</v>
      </c>
      <c r="C11" s="2" t="s">
        <v>3189</v>
      </c>
      <c r="D11" s="2" t="s">
        <v>3215</v>
      </c>
    </row>
    <row r="12" customFormat="false" ht="15" hidden="false" customHeight="false" outlineLevel="0" collapsed="false">
      <c r="A12" s="2" t="s">
        <v>355</v>
      </c>
      <c r="B12" s="2" t="s">
        <v>3216</v>
      </c>
      <c r="C12" s="2" t="s">
        <v>3189</v>
      </c>
      <c r="D12" s="2" t="s">
        <v>3217</v>
      </c>
    </row>
    <row r="13" customFormat="false" ht="15" hidden="false" customHeight="false" outlineLevel="0" collapsed="false">
      <c r="A13" s="2" t="s">
        <v>3218</v>
      </c>
      <c r="B13" s="2" t="s">
        <v>3219</v>
      </c>
      <c r="C13" s="2" t="s">
        <v>3189</v>
      </c>
      <c r="D13" s="2" t="s">
        <v>3220</v>
      </c>
    </row>
    <row r="14" customFormat="false" ht="15" hidden="false" customHeight="false" outlineLevel="0" collapsed="false">
      <c r="A14" s="2" t="s">
        <v>3221</v>
      </c>
      <c r="B14" s="2" t="s">
        <v>3222</v>
      </c>
      <c r="C14" s="2" t="s">
        <v>3189</v>
      </c>
      <c r="D14" s="2" t="s">
        <v>3223</v>
      </c>
    </row>
    <row r="15" customFormat="false" ht="15" hidden="false" customHeight="false" outlineLevel="0" collapsed="false">
      <c r="A15" s="2" t="s">
        <v>197</v>
      </c>
      <c r="B15" s="2" t="s">
        <v>3224</v>
      </c>
      <c r="C15" s="2" t="s">
        <v>3189</v>
      </c>
      <c r="D15" s="2" t="s">
        <v>3225</v>
      </c>
    </row>
    <row r="16" customFormat="false" ht="15" hidden="false" customHeight="false" outlineLevel="0" collapsed="false">
      <c r="A16" s="2" t="s">
        <v>3226</v>
      </c>
      <c r="B16" s="2" t="s">
        <v>3227</v>
      </c>
      <c r="C16" s="2" t="s">
        <v>3189</v>
      </c>
      <c r="D16" s="2" t="s">
        <v>3228</v>
      </c>
    </row>
    <row r="17" customFormat="false" ht="23.85" hidden="false" customHeight="false" outlineLevel="0" collapsed="false">
      <c r="A17" s="2" t="s">
        <v>3229</v>
      </c>
      <c r="B17" s="2" t="s">
        <v>3230</v>
      </c>
      <c r="C17" s="2" t="s">
        <v>3231</v>
      </c>
      <c r="D17" s="2" t="s">
        <v>3232</v>
      </c>
    </row>
    <row r="18" customFormat="false" ht="15" hidden="false" customHeight="false" outlineLevel="0" collapsed="false">
      <c r="A18" s="2" t="s">
        <v>3233</v>
      </c>
      <c r="B18" s="2" t="s">
        <v>3234</v>
      </c>
      <c r="C18" s="2" t="s">
        <v>3231</v>
      </c>
      <c r="D18" s="2" t="s">
        <v>3235</v>
      </c>
    </row>
    <row r="19" customFormat="false" ht="15" hidden="false" customHeight="false" outlineLevel="0" collapsed="false">
      <c r="A19" s="2" t="s">
        <v>3236</v>
      </c>
      <c r="B19" s="2" t="s">
        <v>3237</v>
      </c>
      <c r="C19" s="2" t="s">
        <v>3231</v>
      </c>
      <c r="D19" s="2" t="s">
        <v>3238</v>
      </c>
    </row>
    <row r="20" customFormat="false" ht="15" hidden="false" customHeight="false" outlineLevel="0" collapsed="false">
      <c r="A20" s="2" t="s">
        <v>3239</v>
      </c>
      <c r="B20" s="2" t="s">
        <v>3240</v>
      </c>
      <c r="C20" s="2" t="s">
        <v>3231</v>
      </c>
      <c r="D20" s="2" t="s">
        <v>3241</v>
      </c>
    </row>
    <row r="21" customFormat="false" ht="15" hidden="false" customHeight="false" outlineLevel="0" collapsed="false">
      <c r="A21" s="2" t="s">
        <v>3242</v>
      </c>
      <c r="B21" s="2" t="s">
        <v>3243</v>
      </c>
      <c r="C21" s="2" t="s">
        <v>3231</v>
      </c>
      <c r="D21" s="2" t="s">
        <v>3244</v>
      </c>
    </row>
    <row r="22" customFormat="false" ht="15" hidden="false" customHeight="false" outlineLevel="0" collapsed="false">
      <c r="A22" s="2" t="s">
        <v>3245</v>
      </c>
      <c r="B22" s="2" t="s">
        <v>3246</v>
      </c>
      <c r="C22" s="2" t="s">
        <v>3231</v>
      </c>
      <c r="D22" s="2" t="s">
        <v>3247</v>
      </c>
    </row>
    <row r="23" customFormat="false" ht="15" hidden="false" customHeight="false" outlineLevel="0" collapsed="false">
      <c r="A23" s="2" t="s">
        <v>3248</v>
      </c>
      <c r="B23" s="2" t="s">
        <v>3249</v>
      </c>
      <c r="C23" s="2" t="s">
        <v>3231</v>
      </c>
      <c r="D23" s="2" t="s">
        <v>3250</v>
      </c>
    </row>
    <row r="24" customFormat="false" ht="15" hidden="false" customHeight="false" outlineLevel="0" collapsed="false">
      <c r="A24" s="2" t="s">
        <v>3251</v>
      </c>
      <c r="B24" s="2" t="s">
        <v>3252</v>
      </c>
      <c r="C24" s="2" t="s">
        <v>3231</v>
      </c>
      <c r="D24" s="2" t="s">
        <v>3253</v>
      </c>
    </row>
    <row r="25" customFormat="false" ht="15" hidden="false" customHeight="false" outlineLevel="0" collapsed="false">
      <c r="A25" s="2" t="s">
        <v>3254</v>
      </c>
      <c r="B25" s="2" t="s">
        <v>3255</v>
      </c>
      <c r="C25" s="2" t="s">
        <v>3231</v>
      </c>
      <c r="D25" s="2" t="s">
        <v>3256</v>
      </c>
    </row>
    <row r="26" customFormat="false" ht="15" hidden="false" customHeight="false" outlineLevel="0" collapsed="false">
      <c r="A26" s="2" t="s">
        <v>3257</v>
      </c>
      <c r="B26" s="2" t="s">
        <v>3258</v>
      </c>
      <c r="C26" s="2" t="s">
        <v>3231</v>
      </c>
      <c r="D26" s="2" t="s">
        <v>3259</v>
      </c>
    </row>
    <row r="27" customFormat="false" ht="35.05" hidden="false" customHeight="false" outlineLevel="0" collapsed="false">
      <c r="A27" s="2" t="s">
        <v>3260</v>
      </c>
      <c r="B27" s="2" t="s">
        <v>3261</v>
      </c>
      <c r="C27" s="2" t="s">
        <v>3231</v>
      </c>
      <c r="D27" s="2" t="s">
        <v>3262</v>
      </c>
    </row>
    <row r="28" customFormat="false" ht="23.85" hidden="false" customHeight="false" outlineLevel="0" collapsed="false">
      <c r="A28" s="2" t="s">
        <v>3263</v>
      </c>
      <c r="B28" s="2" t="s">
        <v>3264</v>
      </c>
      <c r="C28" s="2" t="s">
        <v>3231</v>
      </c>
      <c r="D28" s="2" t="s">
        <v>3265</v>
      </c>
    </row>
    <row r="29" customFormat="false" ht="15" hidden="false" customHeight="false" outlineLevel="0" collapsed="false">
      <c r="A29" s="2" t="s">
        <v>3266</v>
      </c>
      <c r="B29" s="2" t="s">
        <v>3267</v>
      </c>
      <c r="C29" s="2" t="s">
        <v>3189</v>
      </c>
      <c r="D29" s="2" t="s">
        <v>3268</v>
      </c>
    </row>
    <row r="30" customFormat="false" ht="15" hidden="false" customHeight="false" outlineLevel="0" collapsed="false">
      <c r="A30" s="2" t="s">
        <v>3269</v>
      </c>
      <c r="B30" s="2" t="s">
        <v>3270</v>
      </c>
      <c r="C30" s="2" t="s">
        <v>3271</v>
      </c>
      <c r="D30" s="2" t="s">
        <v>3272</v>
      </c>
    </row>
    <row r="31" customFormat="false" ht="15" hidden="false" customHeight="false" outlineLevel="0" collapsed="false">
      <c r="A31" s="2" t="s">
        <v>236</v>
      </c>
      <c r="B31" s="2" t="s">
        <v>3273</v>
      </c>
      <c r="C31" s="2" t="s">
        <v>3271</v>
      </c>
      <c r="D31" s="2" t="s">
        <v>3274</v>
      </c>
    </row>
    <row r="32" customFormat="false" ht="23.85" hidden="false" customHeight="false" outlineLevel="0" collapsed="false">
      <c r="A32" s="2" t="s">
        <v>3275</v>
      </c>
      <c r="B32" s="2" t="s">
        <v>3276</v>
      </c>
      <c r="C32" s="2" t="s">
        <v>3271</v>
      </c>
      <c r="D32" s="2" t="s">
        <v>3277</v>
      </c>
    </row>
    <row r="33" customFormat="false" ht="15" hidden="false" customHeight="false" outlineLevel="0" collapsed="false">
      <c r="A33" s="2" t="s">
        <v>313</v>
      </c>
      <c r="B33" s="2" t="s">
        <v>3278</v>
      </c>
      <c r="C33" s="2" t="s">
        <v>3189</v>
      </c>
      <c r="D33" s="2" t="s">
        <v>3279</v>
      </c>
    </row>
    <row r="34" customFormat="false" ht="15" hidden="false" customHeight="false" outlineLevel="0" collapsed="false">
      <c r="A34" s="2" t="s">
        <v>3280</v>
      </c>
      <c r="B34" s="2" t="s">
        <v>3281</v>
      </c>
      <c r="C34" s="2" t="s">
        <v>3189</v>
      </c>
      <c r="D34" s="2" t="s">
        <v>3282</v>
      </c>
    </row>
    <row r="35" customFormat="false" ht="15" hidden="false" customHeight="false" outlineLevel="0" collapsed="false">
      <c r="A35" s="2" t="s">
        <v>3283</v>
      </c>
      <c r="B35" s="2" t="s">
        <v>3284</v>
      </c>
      <c r="C35" s="2" t="s">
        <v>3189</v>
      </c>
      <c r="D35" s="2" t="s">
        <v>3285</v>
      </c>
    </row>
    <row r="36" customFormat="false" ht="15" hidden="false" customHeight="false" outlineLevel="0" collapsed="false">
      <c r="A36" s="2" t="s">
        <v>3286</v>
      </c>
      <c r="B36" s="2" t="s">
        <v>3287</v>
      </c>
      <c r="C36" s="2" t="s">
        <v>3189</v>
      </c>
      <c r="D36" s="2" t="s">
        <v>3288</v>
      </c>
    </row>
    <row r="37" customFormat="false" ht="15" hidden="false" customHeight="false" outlineLevel="0" collapsed="false">
      <c r="A37" s="2" t="s">
        <v>3289</v>
      </c>
      <c r="B37" s="2" t="s">
        <v>3290</v>
      </c>
      <c r="C37" s="2" t="s">
        <v>3189</v>
      </c>
      <c r="D37" s="2" t="s">
        <v>3291</v>
      </c>
    </row>
    <row r="38" customFormat="false" ht="15" hidden="false" customHeight="false" outlineLevel="0" collapsed="false">
      <c r="A38" s="2" t="s">
        <v>3292</v>
      </c>
      <c r="B38" s="2" t="s">
        <v>3293</v>
      </c>
      <c r="C38" s="2" t="s">
        <v>3189</v>
      </c>
      <c r="D38" s="2" t="s">
        <v>3294</v>
      </c>
    </row>
    <row r="39" customFormat="false" ht="15" hidden="false" customHeight="false" outlineLevel="0" collapsed="false">
      <c r="A39" s="2" t="s">
        <v>184</v>
      </c>
      <c r="B39" s="2" t="s">
        <v>3295</v>
      </c>
      <c r="C39" s="2" t="s">
        <v>3189</v>
      </c>
      <c r="D39" s="2" t="s">
        <v>3296</v>
      </c>
    </row>
    <row r="40" customFormat="false" ht="15" hidden="false" customHeight="false" outlineLevel="0" collapsed="false">
      <c r="A40" s="2" t="s">
        <v>3297</v>
      </c>
      <c r="B40" s="2" t="s">
        <v>3298</v>
      </c>
      <c r="C40" s="2" t="s">
        <v>3189</v>
      </c>
      <c r="D40" s="2" t="s">
        <v>3299</v>
      </c>
    </row>
    <row r="41" customFormat="false" ht="23.85" hidden="false" customHeight="false" outlineLevel="0" collapsed="false">
      <c r="A41" s="2" t="s">
        <v>3300</v>
      </c>
      <c r="B41" s="2" t="s">
        <v>3301</v>
      </c>
      <c r="C41" s="2" t="s">
        <v>3271</v>
      </c>
      <c r="D41" s="2" t="s">
        <v>3302</v>
      </c>
    </row>
    <row r="42" customFormat="false" ht="15" hidden="false" customHeight="false" outlineLevel="0" collapsed="false">
      <c r="A42" s="2" t="s">
        <v>3303</v>
      </c>
      <c r="B42" s="2" t="s">
        <v>3304</v>
      </c>
      <c r="C42" s="2" t="s">
        <v>3189</v>
      </c>
      <c r="D42" s="2" t="s">
        <v>3305</v>
      </c>
    </row>
    <row r="43" customFormat="false" ht="15" hidden="false" customHeight="false" outlineLevel="0" collapsed="false">
      <c r="A43" s="2" t="s">
        <v>3306</v>
      </c>
      <c r="B43" s="2" t="s">
        <v>3307</v>
      </c>
      <c r="C43" s="2" t="s">
        <v>3189</v>
      </c>
      <c r="D43" s="2" t="s">
        <v>3308</v>
      </c>
    </row>
    <row r="44" customFormat="false" ht="15" hidden="false" customHeight="false" outlineLevel="0" collapsed="false">
      <c r="A44" s="2" t="s">
        <v>3309</v>
      </c>
      <c r="B44" s="2" t="s">
        <v>3310</v>
      </c>
      <c r="C44" s="2" t="s">
        <v>3189</v>
      </c>
      <c r="D44" s="2" t="s">
        <v>3311</v>
      </c>
    </row>
    <row r="45" customFormat="false" ht="15" hidden="false" customHeight="false" outlineLevel="0" collapsed="false">
      <c r="A45" s="2" t="s">
        <v>3312</v>
      </c>
      <c r="B45" s="2" t="s">
        <v>3313</v>
      </c>
      <c r="C45" s="2" t="s">
        <v>3189</v>
      </c>
      <c r="D45" s="2" t="s">
        <v>3314</v>
      </c>
    </row>
    <row r="46" customFormat="false" ht="23.85" hidden="false" customHeight="false" outlineLevel="0" collapsed="false">
      <c r="A46" s="2" t="s">
        <v>214</v>
      </c>
      <c r="B46" s="2" t="s">
        <v>3315</v>
      </c>
      <c r="C46" s="2" t="s">
        <v>3189</v>
      </c>
      <c r="D46" s="2" t="s">
        <v>3316</v>
      </c>
    </row>
    <row r="47" customFormat="false" ht="23.85" hidden="false" customHeight="false" outlineLevel="0" collapsed="false">
      <c r="A47" s="2" t="s">
        <v>3317</v>
      </c>
      <c r="B47" s="2" t="s">
        <v>3318</v>
      </c>
      <c r="C47" s="2" t="s">
        <v>3189</v>
      </c>
      <c r="D47" s="2" t="s">
        <v>3319</v>
      </c>
    </row>
    <row r="48" customFormat="false" ht="15" hidden="false" customHeight="false" outlineLevel="0" collapsed="false">
      <c r="A48" s="2" t="s">
        <v>3320</v>
      </c>
      <c r="B48" s="2" t="s">
        <v>3321</v>
      </c>
      <c r="C48" s="2" t="s">
        <v>3271</v>
      </c>
      <c r="D48" s="2" t="s">
        <v>3322</v>
      </c>
    </row>
    <row r="49" customFormat="false" ht="23.85" hidden="false" customHeight="false" outlineLevel="0" collapsed="false">
      <c r="A49" s="2" t="s">
        <v>3323</v>
      </c>
      <c r="B49" s="2" t="s">
        <v>3324</v>
      </c>
      <c r="C49" s="2" t="s">
        <v>3325</v>
      </c>
      <c r="D49" s="2" t="s">
        <v>3326</v>
      </c>
    </row>
    <row r="50" customFormat="false" ht="15" hidden="false" customHeight="false" outlineLevel="0" collapsed="false">
      <c r="A50" s="2" t="s">
        <v>408</v>
      </c>
      <c r="B50" s="2" t="s">
        <v>3327</v>
      </c>
      <c r="C50" s="2" t="s">
        <v>3189</v>
      </c>
      <c r="D50" s="2" t="s">
        <v>3328</v>
      </c>
    </row>
    <row r="51" customFormat="false" ht="15" hidden="false" customHeight="false" outlineLevel="0" collapsed="false">
      <c r="A51" s="2" t="s">
        <v>3329</v>
      </c>
      <c r="B51" s="2" t="s">
        <v>3330</v>
      </c>
      <c r="C51" s="2" t="s">
        <v>3189</v>
      </c>
      <c r="D51" s="2" t="s">
        <v>3331</v>
      </c>
    </row>
    <row r="52" customFormat="false" ht="23.85" hidden="false" customHeight="false" outlineLevel="0" collapsed="false">
      <c r="A52" s="2" t="s">
        <v>3332</v>
      </c>
      <c r="B52" s="2" t="s">
        <v>3333</v>
      </c>
      <c r="C52" s="2" t="s">
        <v>3325</v>
      </c>
      <c r="D52" s="2" t="s">
        <v>3334</v>
      </c>
    </row>
    <row r="53" customFormat="false" ht="23.85" hidden="false" customHeight="false" outlineLevel="0" collapsed="false">
      <c r="A53" s="2" t="s">
        <v>3335</v>
      </c>
      <c r="B53" s="2" t="s">
        <v>3336</v>
      </c>
      <c r="C53" s="2" t="s">
        <v>3325</v>
      </c>
      <c r="D53" s="2" t="s">
        <v>3337</v>
      </c>
    </row>
    <row r="54" customFormat="false" ht="23.85" hidden="false" customHeight="false" outlineLevel="0" collapsed="false">
      <c r="A54" s="2" t="s">
        <v>3338</v>
      </c>
      <c r="B54" s="2" t="s">
        <v>3339</v>
      </c>
      <c r="C54" s="2" t="s">
        <v>3325</v>
      </c>
      <c r="D54" s="2" t="s">
        <v>3340</v>
      </c>
    </row>
    <row r="55" customFormat="false" ht="23.85" hidden="false" customHeight="false" outlineLevel="0" collapsed="false">
      <c r="A55" s="2" t="s">
        <v>3341</v>
      </c>
      <c r="B55" s="2" t="s">
        <v>3342</v>
      </c>
      <c r="C55" s="2" t="s">
        <v>3325</v>
      </c>
      <c r="D55" s="2" t="s">
        <v>3343</v>
      </c>
    </row>
    <row r="56" customFormat="false" ht="23.85" hidden="false" customHeight="false" outlineLevel="0" collapsed="false">
      <c r="A56" s="2" t="s">
        <v>3344</v>
      </c>
      <c r="B56" s="2" t="s">
        <v>3345</v>
      </c>
      <c r="C56" s="2" t="s">
        <v>3271</v>
      </c>
      <c r="D56" s="2" t="s">
        <v>3346</v>
      </c>
    </row>
    <row r="57" customFormat="false" ht="15" hidden="false" customHeight="false" outlineLevel="0" collapsed="false">
      <c r="A57" s="2" t="s">
        <v>3347</v>
      </c>
      <c r="B57" s="2" t="s">
        <v>3348</v>
      </c>
      <c r="C57" s="2" t="s">
        <v>3189</v>
      </c>
      <c r="D57" s="2" t="s">
        <v>3349</v>
      </c>
    </row>
    <row r="58" customFormat="false" ht="15" hidden="false" customHeight="false" outlineLevel="0" collapsed="false">
      <c r="A58" s="2" t="s">
        <v>3350</v>
      </c>
      <c r="B58" s="2" t="s">
        <v>3351</v>
      </c>
      <c r="C58" s="2" t="s">
        <v>3325</v>
      </c>
      <c r="D58" s="2" t="s">
        <v>3352</v>
      </c>
    </row>
    <row r="59" customFormat="false" ht="15" hidden="false" customHeight="false" outlineLevel="0" collapsed="false">
      <c r="A59" s="2" t="s">
        <v>489</v>
      </c>
      <c r="B59" s="2" t="s">
        <v>3353</v>
      </c>
      <c r="C59" s="2" t="s">
        <v>3325</v>
      </c>
      <c r="D59" s="2" t="s">
        <v>3354</v>
      </c>
    </row>
    <row r="60" customFormat="false" ht="23.85" hidden="false" customHeight="false" outlineLevel="0" collapsed="false">
      <c r="A60" s="2" t="s">
        <v>446</v>
      </c>
      <c r="B60" s="2" t="s">
        <v>3355</v>
      </c>
      <c r="C60" s="2" t="s">
        <v>3189</v>
      </c>
      <c r="D60" s="2" t="s">
        <v>3356</v>
      </c>
    </row>
    <row r="61" customFormat="false" ht="15" hidden="false" customHeight="false" outlineLevel="0" collapsed="false">
      <c r="A61" s="2" t="s">
        <v>475</v>
      </c>
      <c r="B61" s="2" t="s">
        <v>3357</v>
      </c>
      <c r="C61" s="2" t="s">
        <v>3189</v>
      </c>
      <c r="D61" s="2" t="s">
        <v>3358</v>
      </c>
    </row>
    <row r="62" customFormat="false" ht="15" hidden="false" customHeight="false" outlineLevel="0" collapsed="false">
      <c r="A62" s="2" t="s">
        <v>3359</v>
      </c>
      <c r="B62" s="2" t="s">
        <v>3360</v>
      </c>
      <c r="C62" s="2" t="s">
        <v>233</v>
      </c>
      <c r="D62" s="2" t="s">
        <v>3361</v>
      </c>
    </row>
    <row r="63" customFormat="false" ht="23.85" hidden="false" customHeight="false" outlineLevel="0" collapsed="false">
      <c r="A63" s="2" t="s">
        <v>3362</v>
      </c>
      <c r="B63" s="2" t="s">
        <v>3363</v>
      </c>
      <c r="C63" s="2" t="s">
        <v>233</v>
      </c>
      <c r="D63" s="2" t="s">
        <v>3364</v>
      </c>
    </row>
    <row r="64" customFormat="false" ht="15" hidden="false" customHeight="false" outlineLevel="0" collapsed="false">
      <c r="A64" s="2" t="s">
        <v>3365</v>
      </c>
      <c r="B64" s="2" t="s">
        <v>3366</v>
      </c>
      <c r="C64" s="2" t="s">
        <v>3189</v>
      </c>
      <c r="D64" s="2" t="s">
        <v>3367</v>
      </c>
    </row>
    <row r="65" customFormat="false" ht="15" hidden="false" customHeight="false" outlineLevel="0" collapsed="false">
      <c r="A65" s="2" t="s">
        <v>3368</v>
      </c>
      <c r="B65" s="2" t="s">
        <v>3369</v>
      </c>
      <c r="C65" s="2" t="s">
        <v>3189</v>
      </c>
      <c r="D65" s="2" t="s">
        <v>3294</v>
      </c>
    </row>
    <row r="66" customFormat="false" ht="35.05" hidden="false" customHeight="false" outlineLevel="0" collapsed="false">
      <c r="A66" s="2" t="s">
        <v>3370</v>
      </c>
      <c r="B66" s="2" t="s">
        <v>3371</v>
      </c>
      <c r="C66" s="2" t="s">
        <v>3271</v>
      </c>
      <c r="D66" s="2" t="s">
        <v>3372</v>
      </c>
    </row>
    <row r="67" customFormat="false" ht="23.85" hidden="false" customHeight="false" outlineLevel="0" collapsed="false">
      <c r="A67" s="2" t="s">
        <v>3373</v>
      </c>
      <c r="B67" s="2" t="s">
        <v>3374</v>
      </c>
      <c r="C67" s="2" t="s">
        <v>3271</v>
      </c>
      <c r="D67" s="2" t="s">
        <v>3375</v>
      </c>
    </row>
    <row r="68" customFormat="false" ht="23.85" hidden="false" customHeight="false" outlineLevel="0" collapsed="false">
      <c r="A68" s="2" t="s">
        <v>1698</v>
      </c>
      <c r="B68" s="2" t="s">
        <v>3376</v>
      </c>
      <c r="C68" s="2" t="s">
        <v>3271</v>
      </c>
      <c r="D68" s="2" t="s">
        <v>3377</v>
      </c>
    </row>
    <row r="69" customFormat="false" ht="15" hidden="false" customHeight="false" outlineLevel="0" collapsed="false">
      <c r="A69" s="2" t="s">
        <v>579</v>
      </c>
      <c r="B69" s="2" t="s">
        <v>3378</v>
      </c>
      <c r="C69" s="2" t="s">
        <v>3189</v>
      </c>
      <c r="D69" s="2" t="s">
        <v>3379</v>
      </c>
    </row>
    <row r="70" customFormat="false" ht="15" hidden="false" customHeight="false" outlineLevel="0" collapsed="false">
      <c r="A70" s="2" t="s">
        <v>3380</v>
      </c>
      <c r="B70" s="2" t="s">
        <v>3381</v>
      </c>
      <c r="C70" s="2" t="s">
        <v>3189</v>
      </c>
      <c r="D70" s="2" t="s">
        <v>3382</v>
      </c>
    </row>
    <row r="71" customFormat="false" ht="15" hidden="false" customHeight="false" outlineLevel="0" collapsed="false">
      <c r="A71" s="2" t="s">
        <v>3383</v>
      </c>
      <c r="B71" s="2" t="s">
        <v>3384</v>
      </c>
      <c r="C71" s="2" t="s">
        <v>3271</v>
      </c>
      <c r="D71" s="2" t="s">
        <v>3385</v>
      </c>
    </row>
    <row r="72" customFormat="false" ht="15" hidden="false" customHeight="false" outlineLevel="0" collapsed="false">
      <c r="A72" s="2" t="s">
        <v>3386</v>
      </c>
      <c r="B72" s="2" t="s">
        <v>3387</v>
      </c>
      <c r="C72" s="2" t="s">
        <v>3271</v>
      </c>
      <c r="D72" s="2" t="s">
        <v>3388</v>
      </c>
    </row>
    <row r="73" customFormat="false" ht="23.85" hidden="false" customHeight="false" outlineLevel="0" collapsed="false">
      <c r="A73" s="2" t="s">
        <v>3389</v>
      </c>
      <c r="B73" s="2" t="s">
        <v>3390</v>
      </c>
      <c r="C73" s="2" t="s">
        <v>3325</v>
      </c>
      <c r="D73" s="2" t="s">
        <v>3391</v>
      </c>
    </row>
    <row r="74" customFormat="false" ht="15" hidden="false" customHeight="false" outlineLevel="0" collapsed="false">
      <c r="A74" s="2" t="s">
        <v>3392</v>
      </c>
      <c r="B74" s="2" t="s">
        <v>3393</v>
      </c>
      <c r="C74" s="2" t="s">
        <v>3271</v>
      </c>
      <c r="D74" s="2" t="s">
        <v>3394</v>
      </c>
    </row>
    <row r="75" customFormat="false" ht="23.85" hidden="false" customHeight="false" outlineLevel="0" collapsed="false">
      <c r="A75" s="2" t="s">
        <v>3395</v>
      </c>
      <c r="B75" s="2" t="s">
        <v>3396</v>
      </c>
      <c r="C75" s="2" t="s">
        <v>3271</v>
      </c>
      <c r="D75" s="2" t="s">
        <v>3397</v>
      </c>
    </row>
    <row r="76" customFormat="false" ht="15" hidden="false" customHeight="false" outlineLevel="0" collapsed="false">
      <c r="A76" s="2" t="s">
        <v>3398</v>
      </c>
      <c r="B76" s="2" t="s">
        <v>3399</v>
      </c>
      <c r="C76" s="2" t="s">
        <v>3271</v>
      </c>
      <c r="D76" s="2" t="s">
        <v>3400</v>
      </c>
    </row>
    <row r="77" customFormat="false" ht="15" hidden="false" customHeight="false" outlineLevel="0" collapsed="false">
      <c r="A77" s="2" t="s">
        <v>3401</v>
      </c>
      <c r="B77" s="2" t="s">
        <v>3402</v>
      </c>
      <c r="C77" s="2" t="s">
        <v>3271</v>
      </c>
      <c r="D77" s="2" t="s">
        <v>3403</v>
      </c>
    </row>
    <row r="78" customFormat="false" ht="15" hidden="false" customHeight="false" outlineLevel="0" collapsed="false">
      <c r="A78" s="2" t="s">
        <v>3404</v>
      </c>
      <c r="B78" s="2" t="s">
        <v>3405</v>
      </c>
      <c r="C78" s="2" t="s">
        <v>3271</v>
      </c>
      <c r="D78" s="2" t="s">
        <v>3406</v>
      </c>
    </row>
    <row r="79" customFormat="false" ht="15" hidden="false" customHeight="false" outlineLevel="0" collapsed="false">
      <c r="A79" s="2" t="s">
        <v>3407</v>
      </c>
      <c r="B79" s="2" t="s">
        <v>3408</v>
      </c>
      <c r="C79" s="2" t="s">
        <v>3189</v>
      </c>
      <c r="D79" s="2" t="s">
        <v>3409</v>
      </c>
    </row>
    <row r="80" customFormat="false" ht="23.85" hidden="false" customHeight="false" outlineLevel="0" collapsed="false">
      <c r="A80" s="2" t="s">
        <v>3410</v>
      </c>
      <c r="B80" s="2" t="s">
        <v>3411</v>
      </c>
      <c r="C80" s="2" t="s">
        <v>3271</v>
      </c>
      <c r="D80" s="2" t="s">
        <v>3412</v>
      </c>
    </row>
    <row r="81" customFormat="false" ht="23.85" hidden="false" customHeight="false" outlineLevel="0" collapsed="false">
      <c r="A81" s="2" t="s">
        <v>3413</v>
      </c>
      <c r="B81" s="2" t="s">
        <v>3414</v>
      </c>
      <c r="C81" s="2" t="s">
        <v>3325</v>
      </c>
      <c r="D81" s="2" t="s">
        <v>3415</v>
      </c>
    </row>
    <row r="82" customFormat="false" ht="15" hidden="false" customHeight="false" outlineLevel="0" collapsed="false">
      <c r="A82" s="2" t="s">
        <v>3416</v>
      </c>
      <c r="B82" s="2" t="s">
        <v>3417</v>
      </c>
      <c r="C82" s="2" t="s">
        <v>3189</v>
      </c>
      <c r="D82" s="2" t="s">
        <v>3418</v>
      </c>
    </row>
    <row r="83" customFormat="false" ht="23.85" hidden="false" customHeight="false" outlineLevel="0" collapsed="false">
      <c r="A83" s="2" t="s">
        <v>3419</v>
      </c>
      <c r="B83" s="2" t="s">
        <v>3420</v>
      </c>
      <c r="C83" s="2" t="s">
        <v>3325</v>
      </c>
      <c r="D83" s="2" t="s">
        <v>3421</v>
      </c>
    </row>
    <row r="84" customFormat="false" ht="15" hidden="false" customHeight="false" outlineLevel="0" collapsed="false">
      <c r="A84" s="2" t="s">
        <v>3422</v>
      </c>
      <c r="B84" s="2" t="s">
        <v>3423</v>
      </c>
      <c r="C84" s="2" t="s">
        <v>3271</v>
      </c>
      <c r="D84" s="2" t="s">
        <v>3424</v>
      </c>
    </row>
    <row r="85" customFormat="false" ht="23.85" hidden="false" customHeight="false" outlineLevel="0" collapsed="false">
      <c r="A85" s="2" t="s">
        <v>3425</v>
      </c>
      <c r="B85" s="2" t="s">
        <v>3426</v>
      </c>
      <c r="C85" s="2" t="s">
        <v>3325</v>
      </c>
      <c r="D85" s="2" t="s">
        <v>3427</v>
      </c>
    </row>
    <row r="86" customFormat="false" ht="23.85" hidden="false" customHeight="false" outlineLevel="0" collapsed="false">
      <c r="A86" s="2" t="s">
        <v>3428</v>
      </c>
      <c r="B86" s="2" t="s">
        <v>3429</v>
      </c>
      <c r="C86" s="2" t="s">
        <v>3325</v>
      </c>
      <c r="D86" s="2" t="s">
        <v>3430</v>
      </c>
    </row>
    <row r="87" customFormat="false" ht="15" hidden="false" customHeight="false" outlineLevel="0" collapsed="false">
      <c r="A87" s="2" t="s">
        <v>3431</v>
      </c>
      <c r="B87" s="2" t="s">
        <v>3432</v>
      </c>
      <c r="C87" s="2" t="s">
        <v>3271</v>
      </c>
      <c r="D87" s="2" t="s">
        <v>3433</v>
      </c>
    </row>
    <row r="88" customFormat="false" ht="23.85" hidden="false" customHeight="false" outlineLevel="0" collapsed="false">
      <c r="A88" s="2" t="s">
        <v>3434</v>
      </c>
      <c r="B88" s="2" t="s">
        <v>3435</v>
      </c>
      <c r="C88" s="2" t="s">
        <v>3271</v>
      </c>
      <c r="D88" s="2" t="s">
        <v>3436</v>
      </c>
    </row>
    <row r="89" customFormat="false" ht="35.05" hidden="false" customHeight="false" outlineLevel="0" collapsed="false">
      <c r="A89" s="2" t="s">
        <v>3437</v>
      </c>
      <c r="B89" s="2" t="s">
        <v>3438</v>
      </c>
      <c r="C89" s="2" t="s">
        <v>3325</v>
      </c>
      <c r="D89" s="2" t="s">
        <v>3439</v>
      </c>
    </row>
    <row r="90" customFormat="false" ht="15" hidden="false" customHeight="false" outlineLevel="0" collapsed="false">
      <c r="A90" s="2" t="s">
        <v>3440</v>
      </c>
      <c r="B90" s="2" t="s">
        <v>3441</v>
      </c>
      <c r="C90" s="2" t="s">
        <v>3189</v>
      </c>
      <c r="D90" s="2" t="s">
        <v>3442</v>
      </c>
    </row>
    <row r="91" customFormat="false" ht="23.85" hidden="false" customHeight="false" outlineLevel="0" collapsed="false">
      <c r="A91" s="2" t="s">
        <v>3443</v>
      </c>
      <c r="B91" s="2" t="s">
        <v>3444</v>
      </c>
      <c r="C91" s="2" t="s">
        <v>3325</v>
      </c>
      <c r="D91" s="2" t="s">
        <v>3445</v>
      </c>
    </row>
    <row r="92" customFormat="false" ht="23.85" hidden="false" customHeight="false" outlineLevel="0" collapsed="false">
      <c r="A92" s="2" t="s">
        <v>3446</v>
      </c>
      <c r="B92" s="2" t="s">
        <v>3447</v>
      </c>
      <c r="C92" s="2" t="s">
        <v>3325</v>
      </c>
      <c r="D92" s="2" t="s">
        <v>3448</v>
      </c>
    </row>
    <row r="93" customFormat="false" ht="23.85" hidden="false" customHeight="false" outlineLevel="0" collapsed="false">
      <c r="A93" s="2" t="s">
        <v>2118</v>
      </c>
      <c r="B93" s="2" t="s">
        <v>3449</v>
      </c>
      <c r="C93" s="2" t="s">
        <v>3325</v>
      </c>
      <c r="D93" s="2" t="s">
        <v>3450</v>
      </c>
    </row>
    <row r="94" customFormat="false" ht="23.85" hidden="false" customHeight="false" outlineLevel="0" collapsed="false">
      <c r="A94" s="2" t="s">
        <v>1878</v>
      </c>
      <c r="B94" s="2" t="s">
        <v>3451</v>
      </c>
      <c r="C94" s="2" t="s">
        <v>3325</v>
      </c>
      <c r="D94" s="2" t="s">
        <v>3452</v>
      </c>
    </row>
    <row r="95" customFormat="false" ht="23.85" hidden="false" customHeight="false" outlineLevel="0" collapsed="false">
      <c r="A95" s="2" t="s">
        <v>3453</v>
      </c>
      <c r="B95" s="2" t="s">
        <v>3454</v>
      </c>
      <c r="C95" s="2" t="s">
        <v>3325</v>
      </c>
      <c r="D95" s="2" t="s">
        <v>3455</v>
      </c>
    </row>
    <row r="96" customFormat="false" ht="23.85" hidden="false" customHeight="false" outlineLevel="0" collapsed="false">
      <c r="A96" s="2" t="s">
        <v>3456</v>
      </c>
      <c r="B96" s="2" t="s">
        <v>3457</v>
      </c>
      <c r="C96" s="2" t="s">
        <v>3325</v>
      </c>
      <c r="D96" s="2" t="s">
        <v>3458</v>
      </c>
    </row>
    <row r="97" customFormat="false" ht="23.85" hidden="false" customHeight="false" outlineLevel="0" collapsed="false">
      <c r="A97" s="2" t="s">
        <v>1924</v>
      </c>
      <c r="B97" s="2" t="s">
        <v>3459</v>
      </c>
      <c r="C97" s="2" t="s">
        <v>3325</v>
      </c>
      <c r="D97" s="2" t="s">
        <v>3460</v>
      </c>
    </row>
    <row r="98" customFormat="false" ht="23.85" hidden="false" customHeight="false" outlineLevel="0" collapsed="false">
      <c r="A98" s="2" t="s">
        <v>2043</v>
      </c>
      <c r="B98" s="2" t="s">
        <v>3461</v>
      </c>
      <c r="C98" s="2" t="s">
        <v>3325</v>
      </c>
      <c r="D98" s="2" t="s">
        <v>3462</v>
      </c>
    </row>
    <row r="99" customFormat="false" ht="23.85" hidden="false" customHeight="false" outlineLevel="0" collapsed="false">
      <c r="A99" s="2" t="s">
        <v>2053</v>
      </c>
      <c r="B99" s="2" t="s">
        <v>3463</v>
      </c>
      <c r="C99" s="2" t="s">
        <v>3325</v>
      </c>
      <c r="D99" s="2" t="s">
        <v>3464</v>
      </c>
    </row>
    <row r="100" customFormat="false" ht="23.85" hidden="false" customHeight="false" outlineLevel="0" collapsed="false">
      <c r="A100" s="2" t="s">
        <v>2141</v>
      </c>
      <c r="B100" s="2" t="s">
        <v>3465</v>
      </c>
      <c r="C100" s="2" t="s">
        <v>3325</v>
      </c>
      <c r="D100" s="2" t="s">
        <v>3466</v>
      </c>
    </row>
    <row r="101" customFormat="false" ht="23.85" hidden="false" customHeight="false" outlineLevel="0" collapsed="false">
      <c r="A101" s="2" t="s">
        <v>1843</v>
      </c>
      <c r="B101" s="2" t="s">
        <v>3467</v>
      </c>
      <c r="C101" s="2" t="s">
        <v>3325</v>
      </c>
      <c r="D101" s="2" t="s">
        <v>3468</v>
      </c>
    </row>
    <row r="102" customFormat="false" ht="23.85" hidden="false" customHeight="false" outlineLevel="0" collapsed="false">
      <c r="A102" s="2" t="s">
        <v>3469</v>
      </c>
      <c r="B102" s="2" t="s">
        <v>3470</v>
      </c>
      <c r="C102" s="2" t="s">
        <v>3325</v>
      </c>
      <c r="D102" s="2" t="s">
        <v>3471</v>
      </c>
    </row>
    <row r="103" customFormat="false" ht="23.85" hidden="false" customHeight="false" outlineLevel="0" collapsed="false">
      <c r="A103" s="2" t="s">
        <v>3472</v>
      </c>
      <c r="B103" s="2" t="s">
        <v>3473</v>
      </c>
      <c r="C103" s="2" t="s">
        <v>3325</v>
      </c>
      <c r="D103" s="2" t="s">
        <v>3474</v>
      </c>
    </row>
    <row r="104" customFormat="false" ht="15" hidden="false" customHeight="false" outlineLevel="0" collapsed="false">
      <c r="A104" s="2" t="s">
        <v>3475</v>
      </c>
      <c r="B104" s="2" t="s">
        <v>3476</v>
      </c>
      <c r="C104" s="2" t="s">
        <v>3271</v>
      </c>
      <c r="D104" s="2" t="s">
        <v>3477</v>
      </c>
    </row>
    <row r="105" customFormat="false" ht="23.85" hidden="false" customHeight="false" outlineLevel="0" collapsed="false">
      <c r="A105" s="2" t="s">
        <v>2085</v>
      </c>
      <c r="B105" s="2" t="s">
        <v>3478</v>
      </c>
      <c r="C105" s="2" t="s">
        <v>3325</v>
      </c>
      <c r="D105" s="2" t="s">
        <v>3479</v>
      </c>
    </row>
    <row r="106" customFormat="false" ht="15" hidden="false" customHeight="false" outlineLevel="0" collapsed="false">
      <c r="A106" s="2" t="s">
        <v>562</v>
      </c>
      <c r="B106" s="2" t="s">
        <v>3480</v>
      </c>
      <c r="C106" s="2" t="s">
        <v>3325</v>
      </c>
      <c r="D106" s="2" t="s">
        <v>3481</v>
      </c>
    </row>
    <row r="107" customFormat="false" ht="23.85" hidden="false" customHeight="false" outlineLevel="0" collapsed="false">
      <c r="A107" s="2" t="s">
        <v>3482</v>
      </c>
      <c r="B107" s="2" t="s">
        <v>3483</v>
      </c>
      <c r="C107" s="2" t="s">
        <v>233</v>
      </c>
      <c r="D107" s="2" t="s">
        <v>3484</v>
      </c>
    </row>
    <row r="108" customFormat="false" ht="23.85" hidden="false" customHeight="false" outlineLevel="0" collapsed="false">
      <c r="A108" s="2" t="s">
        <v>3485</v>
      </c>
      <c r="B108" s="2" t="s">
        <v>3486</v>
      </c>
      <c r="C108" s="2" t="s">
        <v>233</v>
      </c>
      <c r="D108" s="2" t="s">
        <v>3487</v>
      </c>
    </row>
    <row r="109" customFormat="false" ht="15" hidden="false" customHeight="false" outlineLevel="0" collapsed="false">
      <c r="A109" s="2" t="s">
        <v>509</v>
      </c>
      <c r="B109" s="2" t="s">
        <v>3488</v>
      </c>
      <c r="C109" s="2" t="s">
        <v>3271</v>
      </c>
      <c r="D109" s="2" t="s">
        <v>3489</v>
      </c>
    </row>
    <row r="110" customFormat="false" ht="15" hidden="false" customHeight="false" outlineLevel="0" collapsed="false">
      <c r="A110" s="2" t="s">
        <v>3490</v>
      </c>
      <c r="B110" s="2" t="s">
        <v>3491</v>
      </c>
      <c r="C110" s="2" t="s">
        <v>3271</v>
      </c>
      <c r="D110" s="2" t="s">
        <v>3492</v>
      </c>
    </row>
    <row r="111" customFormat="false" ht="23.85" hidden="false" customHeight="false" outlineLevel="0" collapsed="false">
      <c r="A111" s="2" t="s">
        <v>3493</v>
      </c>
      <c r="B111" s="2" t="s">
        <v>3494</v>
      </c>
      <c r="C111" s="2" t="s">
        <v>3325</v>
      </c>
      <c r="D111" s="2" t="s">
        <v>3495</v>
      </c>
    </row>
    <row r="112" customFormat="false" ht="23.85" hidden="false" customHeight="false" outlineLevel="0" collapsed="false">
      <c r="A112" s="2" t="s">
        <v>533</v>
      </c>
      <c r="B112" s="2" t="s">
        <v>3496</v>
      </c>
      <c r="C112" s="2" t="s">
        <v>3325</v>
      </c>
      <c r="D112" s="2" t="s">
        <v>3497</v>
      </c>
    </row>
    <row r="113" customFormat="false" ht="15" hidden="false" customHeight="false" outlineLevel="0" collapsed="false">
      <c r="A113" s="2" t="s">
        <v>528</v>
      </c>
      <c r="B113" s="2" t="s">
        <v>3498</v>
      </c>
      <c r="C113" s="2" t="s">
        <v>3271</v>
      </c>
      <c r="D113" s="2" t="s">
        <v>3499</v>
      </c>
    </row>
    <row r="114" customFormat="false" ht="15" hidden="false" customHeight="false" outlineLevel="0" collapsed="false">
      <c r="A114" s="2" t="s">
        <v>545</v>
      </c>
      <c r="B114" s="2" t="s">
        <v>3500</v>
      </c>
      <c r="C114" s="2" t="s">
        <v>3271</v>
      </c>
      <c r="D114" s="2" t="s">
        <v>3501</v>
      </c>
    </row>
    <row r="115" customFormat="false" ht="23.85" hidden="false" customHeight="false" outlineLevel="0" collapsed="false">
      <c r="A115" s="2" t="s">
        <v>3502</v>
      </c>
      <c r="B115" s="2" t="s">
        <v>3503</v>
      </c>
      <c r="C115" s="2" t="s">
        <v>3325</v>
      </c>
      <c r="D115" s="2" t="s">
        <v>3504</v>
      </c>
    </row>
    <row r="116" customFormat="false" ht="15" hidden="false" customHeight="false" outlineLevel="0" collapsed="false">
      <c r="A116" s="2" t="s">
        <v>556</v>
      </c>
      <c r="B116" s="2" t="s">
        <v>3505</v>
      </c>
      <c r="C116" s="2" t="s">
        <v>3189</v>
      </c>
      <c r="D116" s="2" t="s">
        <v>3506</v>
      </c>
    </row>
    <row r="117" customFormat="false" ht="23.85" hidden="false" customHeight="false" outlineLevel="0" collapsed="false">
      <c r="A117" s="2" t="s">
        <v>586</v>
      </c>
      <c r="B117" s="2" t="s">
        <v>3507</v>
      </c>
      <c r="C117" s="2" t="s">
        <v>3325</v>
      </c>
      <c r="D117" s="2" t="s">
        <v>3508</v>
      </c>
    </row>
    <row r="118" customFormat="false" ht="15" hidden="false" customHeight="false" outlineLevel="0" collapsed="false">
      <c r="A118" s="2" t="s">
        <v>3509</v>
      </c>
      <c r="B118" s="2" t="s">
        <v>3510</v>
      </c>
      <c r="C118" s="2" t="s">
        <v>3271</v>
      </c>
      <c r="D118" s="2" t="s">
        <v>3511</v>
      </c>
    </row>
    <row r="119" customFormat="false" ht="23.85" hidden="false" customHeight="false" outlineLevel="0" collapsed="false">
      <c r="A119" s="2" t="s">
        <v>3512</v>
      </c>
      <c r="B119" s="2" t="s">
        <v>3513</v>
      </c>
      <c r="C119" s="2" t="s">
        <v>3231</v>
      </c>
      <c r="D119" s="2" t="s">
        <v>3514</v>
      </c>
    </row>
    <row r="120" customFormat="false" ht="15" hidden="false" customHeight="false" outlineLevel="0" collapsed="false">
      <c r="A120" s="2" t="s">
        <v>3515</v>
      </c>
      <c r="B120" s="2" t="s">
        <v>3516</v>
      </c>
      <c r="C120" s="2" t="s">
        <v>3189</v>
      </c>
      <c r="D120" s="2" t="s">
        <v>3517</v>
      </c>
    </row>
    <row r="121" customFormat="false" ht="15" hidden="false" customHeight="false" outlineLevel="0" collapsed="false">
      <c r="A121" s="2" t="s">
        <v>3518</v>
      </c>
      <c r="B121" s="2" t="s">
        <v>3519</v>
      </c>
      <c r="C121" s="2" t="s">
        <v>3271</v>
      </c>
      <c r="D121" s="2" t="s">
        <v>3520</v>
      </c>
    </row>
    <row r="122" customFormat="false" ht="15" hidden="false" customHeight="false" outlineLevel="0" collapsed="false">
      <c r="A122" s="2" t="s">
        <v>3521</v>
      </c>
      <c r="B122" s="2" t="s">
        <v>3522</v>
      </c>
      <c r="C122" s="2" t="s">
        <v>3189</v>
      </c>
      <c r="D122" s="2" t="s">
        <v>3523</v>
      </c>
    </row>
    <row r="123" customFormat="false" ht="23.85" hidden="false" customHeight="false" outlineLevel="0" collapsed="false">
      <c r="A123" s="2" t="s">
        <v>2025</v>
      </c>
      <c r="B123" s="2" t="s">
        <v>3524</v>
      </c>
      <c r="C123" s="2" t="s">
        <v>3325</v>
      </c>
      <c r="D123" s="2" t="s">
        <v>3525</v>
      </c>
    </row>
    <row r="124" customFormat="false" ht="23.85" hidden="false" customHeight="false" outlineLevel="0" collapsed="false">
      <c r="A124" s="2" t="s">
        <v>1873</v>
      </c>
      <c r="B124" s="2" t="s">
        <v>3526</v>
      </c>
      <c r="C124" s="2" t="s">
        <v>3325</v>
      </c>
      <c r="D124" s="2" t="s">
        <v>3527</v>
      </c>
    </row>
    <row r="125" customFormat="false" ht="23.85" hidden="false" customHeight="false" outlineLevel="0" collapsed="false">
      <c r="A125" s="2" t="s">
        <v>1949</v>
      </c>
      <c r="B125" s="2" t="s">
        <v>3528</v>
      </c>
      <c r="C125" s="2" t="s">
        <v>3325</v>
      </c>
      <c r="D125" s="2" t="s">
        <v>3529</v>
      </c>
    </row>
    <row r="126" customFormat="false" ht="23.85" hidden="false" customHeight="false" outlineLevel="0" collapsed="false">
      <c r="A126" s="2" t="s">
        <v>1977</v>
      </c>
      <c r="B126" s="2" t="s">
        <v>3530</v>
      </c>
      <c r="C126" s="2" t="s">
        <v>3325</v>
      </c>
      <c r="D126" s="2" t="s">
        <v>3531</v>
      </c>
    </row>
    <row r="127" customFormat="false" ht="23.85" hidden="false" customHeight="false" outlineLevel="0" collapsed="false">
      <c r="A127" s="2" t="s">
        <v>1935</v>
      </c>
      <c r="B127" s="2" t="s">
        <v>3532</v>
      </c>
      <c r="C127" s="2" t="s">
        <v>3325</v>
      </c>
      <c r="D127" s="2" t="s">
        <v>3533</v>
      </c>
    </row>
    <row r="128" customFormat="false" ht="23.85" hidden="false" customHeight="false" outlineLevel="0" collapsed="false">
      <c r="A128" s="2" t="s">
        <v>1967</v>
      </c>
      <c r="B128" s="2" t="s">
        <v>3534</v>
      </c>
      <c r="C128" s="2" t="s">
        <v>3325</v>
      </c>
      <c r="D128" s="2" t="s">
        <v>3535</v>
      </c>
    </row>
    <row r="129" customFormat="false" ht="23.85" hidden="false" customHeight="false" outlineLevel="0" collapsed="false">
      <c r="A129" s="2" t="s">
        <v>1913</v>
      </c>
      <c r="B129" s="2" t="s">
        <v>3536</v>
      </c>
      <c r="C129" s="2" t="s">
        <v>3325</v>
      </c>
      <c r="D129" s="2" t="s">
        <v>3537</v>
      </c>
    </row>
    <row r="130" customFormat="false" ht="15" hidden="false" customHeight="false" outlineLevel="0" collapsed="false">
      <c r="A130" s="2" t="s">
        <v>1673</v>
      </c>
      <c r="B130" s="2" t="s">
        <v>3538</v>
      </c>
      <c r="C130" s="2" t="s">
        <v>3189</v>
      </c>
      <c r="D130" s="2" t="s">
        <v>3539</v>
      </c>
    </row>
    <row r="131" customFormat="false" ht="23.85" hidden="false" customHeight="false" outlineLevel="0" collapsed="false">
      <c r="A131" s="2" t="s">
        <v>3540</v>
      </c>
      <c r="B131" s="2" t="s">
        <v>3541</v>
      </c>
      <c r="C131" s="2" t="s">
        <v>3325</v>
      </c>
      <c r="D131" s="2" t="s">
        <v>3542</v>
      </c>
    </row>
    <row r="132" customFormat="false" ht="15" hidden="false" customHeight="false" outlineLevel="0" collapsed="false">
      <c r="A132" s="2" t="s">
        <v>3543</v>
      </c>
      <c r="B132" s="2" t="s">
        <v>3544</v>
      </c>
      <c r="C132" s="2" t="s">
        <v>3271</v>
      </c>
      <c r="D132" s="2" t="s">
        <v>3545</v>
      </c>
    </row>
    <row r="133" customFormat="false" ht="23.85" hidden="false" customHeight="false" outlineLevel="0" collapsed="false">
      <c r="A133" s="2" t="s">
        <v>3546</v>
      </c>
      <c r="B133" s="2" t="s">
        <v>3547</v>
      </c>
      <c r="C133" s="2" t="s">
        <v>3271</v>
      </c>
      <c r="D133" s="2" t="s">
        <v>3548</v>
      </c>
    </row>
    <row r="134" customFormat="false" ht="23.85" hidden="false" customHeight="false" outlineLevel="0" collapsed="false">
      <c r="A134" s="2" t="s">
        <v>3549</v>
      </c>
      <c r="B134" s="2" t="s">
        <v>3550</v>
      </c>
      <c r="C134" s="2" t="s">
        <v>3325</v>
      </c>
      <c r="D134" s="2" t="s">
        <v>3551</v>
      </c>
    </row>
    <row r="135" customFormat="false" ht="23.85" hidden="false" customHeight="false" outlineLevel="0" collapsed="false">
      <c r="A135" s="2" t="s">
        <v>3552</v>
      </c>
      <c r="B135" s="2" t="s">
        <v>3553</v>
      </c>
      <c r="C135" s="2" t="s">
        <v>3271</v>
      </c>
      <c r="D135" s="2" t="s">
        <v>3554</v>
      </c>
    </row>
    <row r="136" customFormat="false" ht="23.85" hidden="false" customHeight="false" outlineLevel="0" collapsed="false">
      <c r="A136" s="2" t="s">
        <v>3555</v>
      </c>
      <c r="B136" s="2" t="s">
        <v>3556</v>
      </c>
      <c r="C136" s="2" t="s">
        <v>3189</v>
      </c>
      <c r="D136" s="2" t="s">
        <v>3557</v>
      </c>
    </row>
    <row r="137" customFormat="false" ht="23.85" hidden="false" customHeight="false" outlineLevel="0" collapsed="false">
      <c r="A137" s="2" t="s">
        <v>3558</v>
      </c>
      <c r="B137" s="2" t="s">
        <v>3559</v>
      </c>
      <c r="C137" s="2" t="s">
        <v>3189</v>
      </c>
      <c r="D137" s="2" t="s">
        <v>3560</v>
      </c>
    </row>
    <row r="138" customFormat="false" ht="15" hidden="false" customHeight="false" outlineLevel="0" collapsed="false">
      <c r="A138" s="2" t="s">
        <v>2039</v>
      </c>
      <c r="B138" s="2" t="s">
        <v>3561</v>
      </c>
      <c r="C138" s="2" t="s">
        <v>3325</v>
      </c>
      <c r="D138" s="2" t="s">
        <v>3562</v>
      </c>
    </row>
    <row r="139" customFormat="false" ht="15" hidden="false" customHeight="false" outlineLevel="0" collapsed="false">
      <c r="A139" s="2" t="s">
        <v>1919</v>
      </c>
      <c r="B139" s="2" t="s">
        <v>3563</v>
      </c>
      <c r="C139" s="2" t="s">
        <v>3325</v>
      </c>
      <c r="D139" s="2" t="s">
        <v>3564</v>
      </c>
    </row>
    <row r="140" customFormat="false" ht="15" hidden="false" customHeight="false" outlineLevel="0" collapsed="false">
      <c r="A140" s="2" t="s">
        <v>3565</v>
      </c>
      <c r="B140" s="2" t="s">
        <v>3566</v>
      </c>
      <c r="C140" s="2" t="s">
        <v>3189</v>
      </c>
      <c r="D140" s="2" t="s">
        <v>3567</v>
      </c>
    </row>
    <row r="141" customFormat="false" ht="23.85" hidden="false" customHeight="false" outlineLevel="0" collapsed="false">
      <c r="A141" s="2" t="s">
        <v>3568</v>
      </c>
      <c r="B141" s="2" t="s">
        <v>3569</v>
      </c>
      <c r="C141" s="2" t="s">
        <v>3271</v>
      </c>
      <c r="D141" s="2" t="s">
        <v>3570</v>
      </c>
    </row>
    <row r="142" customFormat="false" ht="15" hidden="false" customHeight="false" outlineLevel="0" collapsed="false">
      <c r="A142" s="2" t="s">
        <v>3571</v>
      </c>
      <c r="B142" s="2" t="s">
        <v>3572</v>
      </c>
      <c r="C142" s="2" t="s">
        <v>3271</v>
      </c>
      <c r="D142" s="2" t="s">
        <v>3573</v>
      </c>
    </row>
    <row r="143" customFormat="false" ht="23.85" hidden="false" customHeight="false" outlineLevel="0" collapsed="false">
      <c r="A143" s="2" t="s">
        <v>3574</v>
      </c>
      <c r="B143" s="2" t="s">
        <v>3553</v>
      </c>
      <c r="C143" s="2" t="s">
        <v>3271</v>
      </c>
      <c r="D143" s="2" t="s">
        <v>3554</v>
      </c>
    </row>
    <row r="144" customFormat="false" ht="23.85" hidden="false" customHeight="false" outlineLevel="0" collapsed="false">
      <c r="A144" s="2" t="s">
        <v>3575</v>
      </c>
      <c r="B144" s="2" t="s">
        <v>3576</v>
      </c>
      <c r="C144" s="2" t="s">
        <v>3271</v>
      </c>
      <c r="D144" s="2" t="s">
        <v>3577</v>
      </c>
    </row>
    <row r="145" customFormat="false" ht="15" hidden="false" customHeight="false" outlineLevel="0" collapsed="false">
      <c r="A145" s="2" t="s">
        <v>3578</v>
      </c>
      <c r="B145" s="2" t="s">
        <v>3579</v>
      </c>
      <c r="C145" s="2" t="s">
        <v>3271</v>
      </c>
      <c r="D145" s="2" t="s">
        <v>3580</v>
      </c>
    </row>
    <row r="146" customFormat="false" ht="23.85" hidden="false" customHeight="false" outlineLevel="0" collapsed="false">
      <c r="A146" s="2" t="s">
        <v>3581</v>
      </c>
      <c r="B146" s="2" t="s">
        <v>3582</v>
      </c>
      <c r="C146" s="2" t="s">
        <v>3271</v>
      </c>
      <c r="D146" s="2" t="s">
        <v>3583</v>
      </c>
    </row>
    <row r="147" customFormat="false" ht="35.05" hidden="false" customHeight="false" outlineLevel="0" collapsed="false">
      <c r="A147" s="2" t="s">
        <v>3584</v>
      </c>
      <c r="B147" s="2" t="s">
        <v>3585</v>
      </c>
      <c r="C147" s="2" t="s">
        <v>3271</v>
      </c>
      <c r="D147" s="2" t="s">
        <v>3586</v>
      </c>
    </row>
    <row r="148" customFormat="false" ht="23.85" hidden="false" customHeight="false" outlineLevel="0" collapsed="false">
      <c r="A148" s="2" t="s">
        <v>3587</v>
      </c>
      <c r="B148" s="2" t="s">
        <v>3588</v>
      </c>
      <c r="C148" s="2" t="s">
        <v>3325</v>
      </c>
      <c r="D148" s="2" t="s">
        <v>3589</v>
      </c>
    </row>
    <row r="149" customFormat="false" ht="23.85" hidden="false" customHeight="false" outlineLevel="0" collapsed="false">
      <c r="A149" s="2" t="s">
        <v>3590</v>
      </c>
      <c r="B149" s="2" t="s">
        <v>3591</v>
      </c>
      <c r="C149" s="2" t="s">
        <v>3325</v>
      </c>
      <c r="D149" s="2" t="s">
        <v>3592</v>
      </c>
    </row>
    <row r="150" customFormat="false" ht="15" hidden="false" customHeight="false" outlineLevel="0" collapsed="false">
      <c r="A150" s="2" t="s">
        <v>3593</v>
      </c>
      <c r="B150" s="2" t="s">
        <v>3594</v>
      </c>
      <c r="C150" s="2" t="s">
        <v>3271</v>
      </c>
      <c r="D150" s="2" t="s">
        <v>3595</v>
      </c>
    </row>
    <row r="151" customFormat="false" ht="15" hidden="false" customHeight="false" outlineLevel="0" collapsed="false">
      <c r="A151" s="2" t="s">
        <v>3596</v>
      </c>
      <c r="B151" s="2" t="s">
        <v>3597</v>
      </c>
      <c r="C151" s="2" t="s">
        <v>3271</v>
      </c>
      <c r="D151" s="2" t="s">
        <v>3598</v>
      </c>
    </row>
    <row r="152" customFormat="false" ht="23.85" hidden="false" customHeight="false" outlineLevel="0" collapsed="false">
      <c r="A152" s="2" t="s">
        <v>3599</v>
      </c>
      <c r="B152" s="2" t="s">
        <v>3600</v>
      </c>
      <c r="C152" s="2" t="s">
        <v>233</v>
      </c>
      <c r="D152" s="2" t="s">
        <v>3601</v>
      </c>
    </row>
    <row r="153" customFormat="false" ht="23.85" hidden="false" customHeight="false" outlineLevel="0" collapsed="false">
      <c r="A153" s="2" t="s">
        <v>3602</v>
      </c>
      <c r="B153" s="2" t="s">
        <v>3603</v>
      </c>
      <c r="C153" s="2" t="s">
        <v>3325</v>
      </c>
      <c r="D153" s="2" t="s">
        <v>3551</v>
      </c>
    </row>
    <row r="154" customFormat="false" ht="15" hidden="false" customHeight="false" outlineLevel="0" collapsed="false">
      <c r="A154" s="2" t="s">
        <v>3604</v>
      </c>
      <c r="B154" s="2" t="s">
        <v>3605</v>
      </c>
      <c r="C154" s="2" t="s">
        <v>233</v>
      </c>
      <c r="D154" s="2" t="s">
        <v>3606</v>
      </c>
    </row>
    <row r="155" customFormat="false" ht="15" hidden="false" customHeight="false" outlineLevel="0" collapsed="false">
      <c r="A155" s="2" t="s">
        <v>3607</v>
      </c>
      <c r="B155" s="2" t="s">
        <v>3608</v>
      </c>
      <c r="C155" s="2" t="s">
        <v>3271</v>
      </c>
      <c r="D155" s="2" t="s">
        <v>3609</v>
      </c>
    </row>
    <row r="156" customFormat="false" ht="15" hidden="false" customHeight="false" outlineLevel="0" collapsed="false">
      <c r="A156" s="2" t="s">
        <v>3610</v>
      </c>
      <c r="B156" s="2" t="s">
        <v>3611</v>
      </c>
      <c r="C156" s="2" t="s">
        <v>3189</v>
      </c>
      <c r="D156" s="2" t="s">
        <v>3612</v>
      </c>
    </row>
    <row r="157" customFormat="false" ht="15" hidden="false" customHeight="false" outlineLevel="0" collapsed="false">
      <c r="A157" s="2" t="s">
        <v>3613</v>
      </c>
      <c r="B157" s="2" t="s">
        <v>3614</v>
      </c>
      <c r="C157" s="2" t="s">
        <v>3189</v>
      </c>
      <c r="D157" s="2" t="s">
        <v>3615</v>
      </c>
    </row>
    <row r="158" customFormat="false" ht="23.85" hidden="false" customHeight="false" outlineLevel="0" collapsed="false">
      <c r="A158" s="2" t="s">
        <v>3616</v>
      </c>
      <c r="B158" s="2" t="s">
        <v>3617</v>
      </c>
      <c r="C158" s="2" t="s">
        <v>3325</v>
      </c>
      <c r="D158" s="2" t="s">
        <v>3618</v>
      </c>
    </row>
    <row r="159" customFormat="false" ht="15" hidden="false" customHeight="false" outlineLevel="0" collapsed="false">
      <c r="A159" s="2" t="s">
        <v>660</v>
      </c>
      <c r="B159" s="2" t="s">
        <v>3619</v>
      </c>
      <c r="C159" s="2" t="s">
        <v>3189</v>
      </c>
      <c r="D159" s="2" t="s">
        <v>3620</v>
      </c>
    </row>
    <row r="160" customFormat="false" ht="15" hidden="false" customHeight="false" outlineLevel="0" collapsed="false">
      <c r="A160" s="2" t="s">
        <v>3621</v>
      </c>
      <c r="B160" s="2" t="s">
        <v>3622</v>
      </c>
      <c r="C160" s="2" t="s">
        <v>3189</v>
      </c>
      <c r="D160" s="2" t="s">
        <v>3623</v>
      </c>
    </row>
    <row r="161" customFormat="false" ht="15" hidden="false" customHeight="false" outlineLevel="0" collapsed="false">
      <c r="A161" s="2" t="s">
        <v>3624</v>
      </c>
      <c r="B161" s="2" t="s">
        <v>3625</v>
      </c>
      <c r="C161" s="2" t="s">
        <v>3271</v>
      </c>
      <c r="D161" s="2" t="s">
        <v>3626</v>
      </c>
    </row>
    <row r="162" customFormat="false" ht="23.85" hidden="false" customHeight="false" outlineLevel="0" collapsed="false">
      <c r="A162" s="2" t="s">
        <v>3627</v>
      </c>
      <c r="B162" s="2" t="s">
        <v>3628</v>
      </c>
      <c r="C162" s="2" t="s">
        <v>3325</v>
      </c>
      <c r="D162" s="2" t="s">
        <v>3629</v>
      </c>
    </row>
    <row r="163" customFormat="false" ht="15" hidden="false" customHeight="false" outlineLevel="0" collapsed="false">
      <c r="A163" s="2" t="s">
        <v>3630</v>
      </c>
      <c r="B163" s="2" t="s">
        <v>3631</v>
      </c>
      <c r="C163" s="2" t="s">
        <v>3271</v>
      </c>
      <c r="D163" s="2" t="s">
        <v>3632</v>
      </c>
    </row>
    <row r="164" customFormat="false" ht="15" hidden="false" customHeight="false" outlineLevel="0" collapsed="false">
      <c r="A164" s="2" t="s">
        <v>3633</v>
      </c>
      <c r="B164" s="2" t="s">
        <v>3634</v>
      </c>
      <c r="C164" s="2" t="s">
        <v>3325</v>
      </c>
      <c r="D164" s="2" t="s">
        <v>3635</v>
      </c>
    </row>
    <row r="165" customFormat="false" ht="15" hidden="false" customHeight="false" outlineLevel="0" collapsed="false">
      <c r="A165" s="2" t="s">
        <v>3636</v>
      </c>
      <c r="B165" s="2" t="s">
        <v>3637</v>
      </c>
      <c r="C165" s="2" t="s">
        <v>3189</v>
      </c>
      <c r="D165" s="2" t="s">
        <v>3638</v>
      </c>
    </row>
    <row r="166" customFormat="false" ht="15" hidden="false" customHeight="false" outlineLevel="0" collapsed="false">
      <c r="A166" s="2" t="s">
        <v>3639</v>
      </c>
      <c r="B166" s="2" t="s">
        <v>3640</v>
      </c>
      <c r="C166" s="2" t="s">
        <v>3189</v>
      </c>
      <c r="D166" s="2" t="s">
        <v>3641</v>
      </c>
    </row>
    <row r="167" customFormat="false" ht="15" hidden="false" customHeight="false" outlineLevel="0" collapsed="false">
      <c r="A167" s="2" t="s">
        <v>613</v>
      </c>
      <c r="B167" s="2" t="s">
        <v>3642</v>
      </c>
      <c r="C167" s="2" t="s">
        <v>3189</v>
      </c>
      <c r="D167" s="2" t="s">
        <v>3643</v>
      </c>
    </row>
    <row r="168" customFormat="false" ht="15" hidden="false" customHeight="false" outlineLevel="0" collapsed="false">
      <c r="A168" s="2" t="s">
        <v>671</v>
      </c>
      <c r="B168" s="2" t="s">
        <v>3644</v>
      </c>
      <c r="C168" s="2" t="s">
        <v>3189</v>
      </c>
      <c r="D168" s="2" t="s">
        <v>3645</v>
      </c>
    </row>
    <row r="169" customFormat="false" ht="15" hidden="false" customHeight="false" outlineLevel="0" collapsed="false">
      <c r="A169" s="2" t="s">
        <v>3646</v>
      </c>
      <c r="B169" s="2" t="s">
        <v>3647</v>
      </c>
      <c r="C169" s="2" t="s">
        <v>3271</v>
      </c>
      <c r="D169" s="2" t="s">
        <v>3511</v>
      </c>
    </row>
    <row r="170" customFormat="false" ht="15" hidden="false" customHeight="false" outlineLevel="0" collapsed="false">
      <c r="A170" s="2" t="s">
        <v>3648</v>
      </c>
      <c r="B170" s="2" t="s">
        <v>3516</v>
      </c>
      <c r="C170" s="2" t="s">
        <v>3189</v>
      </c>
      <c r="D170" s="2" t="s">
        <v>3517</v>
      </c>
    </row>
    <row r="171" customFormat="false" ht="23.85" hidden="false" customHeight="false" outlineLevel="0" collapsed="false">
      <c r="A171" s="2" t="s">
        <v>3649</v>
      </c>
      <c r="B171" s="2" t="s">
        <v>3650</v>
      </c>
      <c r="C171" s="2" t="s">
        <v>3271</v>
      </c>
      <c r="D171" s="2" t="s">
        <v>3651</v>
      </c>
    </row>
    <row r="172" customFormat="false" ht="15" hidden="false" customHeight="false" outlineLevel="0" collapsed="false">
      <c r="A172" s="2" t="s">
        <v>3652</v>
      </c>
      <c r="B172" s="2" t="s">
        <v>3653</v>
      </c>
      <c r="C172" s="2" t="s">
        <v>3189</v>
      </c>
      <c r="D172" s="2" t="s">
        <v>3654</v>
      </c>
    </row>
    <row r="173" customFormat="false" ht="23.85" hidden="false" customHeight="false" outlineLevel="0" collapsed="false">
      <c r="A173" s="2" t="s">
        <v>735</v>
      </c>
      <c r="B173" s="2" t="s">
        <v>3655</v>
      </c>
      <c r="C173" s="2" t="s">
        <v>3325</v>
      </c>
      <c r="D173" s="2" t="s">
        <v>3656</v>
      </c>
    </row>
    <row r="174" customFormat="false" ht="15" hidden="false" customHeight="false" outlineLevel="0" collapsed="false">
      <c r="A174" s="2" t="s">
        <v>745</v>
      </c>
      <c r="B174" s="2" t="s">
        <v>3657</v>
      </c>
      <c r="C174" s="2" t="s">
        <v>3325</v>
      </c>
      <c r="D174" s="2" t="s">
        <v>3658</v>
      </c>
    </row>
    <row r="175" customFormat="false" ht="23.85" hidden="false" customHeight="false" outlineLevel="0" collapsed="false">
      <c r="A175" s="2" t="s">
        <v>740</v>
      </c>
      <c r="B175" s="2" t="s">
        <v>3659</v>
      </c>
      <c r="C175" s="2" t="s">
        <v>3325</v>
      </c>
      <c r="D175" s="2" t="s">
        <v>3660</v>
      </c>
    </row>
    <row r="176" customFormat="false" ht="23.85" hidden="false" customHeight="false" outlineLevel="0" collapsed="false">
      <c r="A176" s="2" t="s">
        <v>774</v>
      </c>
      <c r="B176" s="2" t="s">
        <v>3661</v>
      </c>
      <c r="C176" s="2" t="s">
        <v>3271</v>
      </c>
      <c r="D176" s="2" t="s">
        <v>3662</v>
      </c>
    </row>
    <row r="177" customFormat="false" ht="15" hidden="false" customHeight="false" outlineLevel="0" collapsed="false">
      <c r="A177" s="2" t="s">
        <v>3663</v>
      </c>
      <c r="B177" s="2" t="s">
        <v>3664</v>
      </c>
      <c r="C177" s="2" t="s">
        <v>3271</v>
      </c>
      <c r="D177" s="2" t="s">
        <v>3665</v>
      </c>
    </row>
    <row r="178" customFormat="false" ht="15" hidden="false" customHeight="false" outlineLevel="0" collapsed="false">
      <c r="A178" s="2" t="s">
        <v>3666</v>
      </c>
      <c r="B178" s="2" t="s">
        <v>3667</v>
      </c>
      <c r="C178" s="2" t="s">
        <v>3189</v>
      </c>
      <c r="D178" s="2" t="s">
        <v>3668</v>
      </c>
    </row>
    <row r="179" customFormat="false" ht="15" hidden="false" customHeight="false" outlineLevel="0" collapsed="false">
      <c r="A179" s="2" t="s">
        <v>3669</v>
      </c>
      <c r="B179" s="2" t="s">
        <v>3670</v>
      </c>
      <c r="C179" s="2" t="s">
        <v>3189</v>
      </c>
      <c r="D179" s="2" t="s">
        <v>3671</v>
      </c>
    </row>
    <row r="180" customFormat="false" ht="23.85" hidden="false" customHeight="false" outlineLevel="0" collapsed="false">
      <c r="A180" s="2" t="s">
        <v>3672</v>
      </c>
      <c r="B180" s="2" t="s">
        <v>3673</v>
      </c>
      <c r="C180" s="2" t="s">
        <v>3325</v>
      </c>
      <c r="D180" s="2" t="s">
        <v>3674</v>
      </c>
    </row>
    <row r="181" customFormat="false" ht="15" hidden="false" customHeight="false" outlineLevel="0" collapsed="false">
      <c r="A181" s="2" t="s">
        <v>3675</v>
      </c>
      <c r="B181" s="2" t="s">
        <v>3676</v>
      </c>
      <c r="C181" s="2" t="s">
        <v>3189</v>
      </c>
      <c r="D181" s="2" t="s">
        <v>3677</v>
      </c>
    </row>
    <row r="182" customFormat="false" ht="23.85" hidden="false" customHeight="false" outlineLevel="0" collapsed="false">
      <c r="A182" s="2" t="s">
        <v>3678</v>
      </c>
      <c r="B182" s="2" t="s">
        <v>3679</v>
      </c>
      <c r="C182" s="2" t="s">
        <v>3271</v>
      </c>
      <c r="D182" s="2" t="s">
        <v>3680</v>
      </c>
    </row>
    <row r="183" customFormat="false" ht="15" hidden="false" customHeight="false" outlineLevel="0" collapsed="false">
      <c r="A183" s="2" t="s">
        <v>3681</v>
      </c>
      <c r="B183" s="2" t="s">
        <v>3682</v>
      </c>
      <c r="C183" s="2" t="s">
        <v>3271</v>
      </c>
      <c r="D183" s="2" t="s">
        <v>3683</v>
      </c>
    </row>
    <row r="184" customFormat="false" ht="15" hidden="false" customHeight="false" outlineLevel="0" collapsed="false">
      <c r="A184" s="2" t="s">
        <v>3684</v>
      </c>
      <c r="B184" s="2" t="s">
        <v>3321</v>
      </c>
      <c r="C184" s="2" t="s">
        <v>3271</v>
      </c>
      <c r="D184" s="2" t="s">
        <v>3322</v>
      </c>
    </row>
    <row r="185" customFormat="false" ht="15" hidden="false" customHeight="false" outlineLevel="0" collapsed="false">
      <c r="A185" s="2" t="s">
        <v>3685</v>
      </c>
      <c r="B185" s="2" t="s">
        <v>3686</v>
      </c>
      <c r="C185" s="2" t="s">
        <v>3325</v>
      </c>
      <c r="D185" s="2" t="s">
        <v>3687</v>
      </c>
    </row>
    <row r="186" customFormat="false" ht="15" hidden="false" customHeight="false" outlineLevel="0" collapsed="false">
      <c r="A186" s="2" t="s">
        <v>3688</v>
      </c>
      <c r="B186" s="2" t="s">
        <v>3689</v>
      </c>
      <c r="C186" s="2" t="s">
        <v>3325</v>
      </c>
      <c r="D186" s="2" t="s">
        <v>3690</v>
      </c>
    </row>
    <row r="187" customFormat="false" ht="15" hidden="false" customHeight="false" outlineLevel="0" collapsed="false">
      <c r="A187" s="2" t="s">
        <v>1017</v>
      </c>
      <c r="B187" s="2" t="s">
        <v>3691</v>
      </c>
      <c r="C187" s="2" t="s">
        <v>3271</v>
      </c>
      <c r="D187" s="2" t="s">
        <v>3692</v>
      </c>
    </row>
    <row r="188" customFormat="false" ht="23.85" hidden="false" customHeight="false" outlineLevel="0" collapsed="false">
      <c r="A188" s="2" t="s">
        <v>3693</v>
      </c>
      <c r="B188" s="2" t="s">
        <v>3694</v>
      </c>
      <c r="C188" s="2" t="s">
        <v>3271</v>
      </c>
      <c r="D188" s="2" t="s">
        <v>3695</v>
      </c>
    </row>
    <row r="189" customFormat="false" ht="23.85" hidden="false" customHeight="false" outlineLevel="0" collapsed="false">
      <c r="A189" s="2" t="s">
        <v>3696</v>
      </c>
      <c r="B189" s="2" t="s">
        <v>3697</v>
      </c>
      <c r="C189" s="2" t="s">
        <v>3325</v>
      </c>
      <c r="D189" s="2" t="s">
        <v>3698</v>
      </c>
    </row>
    <row r="190" customFormat="false" ht="15" hidden="false" customHeight="false" outlineLevel="0" collapsed="false">
      <c r="A190" s="2" t="s">
        <v>3699</v>
      </c>
      <c r="B190" s="2" t="s">
        <v>3700</v>
      </c>
      <c r="C190" s="2" t="s">
        <v>3271</v>
      </c>
      <c r="D190" s="2" t="s">
        <v>3701</v>
      </c>
    </row>
    <row r="191" customFormat="false" ht="23.85" hidden="false" customHeight="false" outlineLevel="0" collapsed="false">
      <c r="A191" s="2" t="s">
        <v>901</v>
      </c>
      <c r="B191" s="2" t="s">
        <v>3702</v>
      </c>
      <c r="C191" s="2" t="s">
        <v>3325</v>
      </c>
      <c r="D191" s="2" t="s">
        <v>3703</v>
      </c>
    </row>
    <row r="192" customFormat="false" ht="15" hidden="false" customHeight="false" outlineLevel="0" collapsed="false">
      <c r="A192" s="2" t="s">
        <v>872</v>
      </c>
      <c r="B192" s="2" t="s">
        <v>3704</v>
      </c>
      <c r="C192" s="2" t="s">
        <v>3189</v>
      </c>
      <c r="D192" s="2" t="s">
        <v>3705</v>
      </c>
    </row>
    <row r="193" customFormat="false" ht="15" hidden="false" customHeight="false" outlineLevel="0" collapsed="false">
      <c r="A193" s="2" t="s">
        <v>987</v>
      </c>
      <c r="B193" s="2" t="s">
        <v>3706</v>
      </c>
      <c r="C193" s="2" t="s">
        <v>3271</v>
      </c>
      <c r="D193" s="2" t="s">
        <v>3707</v>
      </c>
    </row>
    <row r="194" customFormat="false" ht="15" hidden="false" customHeight="false" outlineLevel="0" collapsed="false">
      <c r="A194" s="2" t="s">
        <v>3708</v>
      </c>
      <c r="B194" s="2" t="s">
        <v>3709</v>
      </c>
      <c r="C194" s="2" t="s">
        <v>3189</v>
      </c>
      <c r="D194" s="2" t="s">
        <v>3710</v>
      </c>
    </row>
    <row r="195" customFormat="false" ht="15" hidden="false" customHeight="false" outlineLevel="0" collapsed="false">
      <c r="A195" s="2" t="s">
        <v>3711</v>
      </c>
      <c r="B195" s="2" t="s">
        <v>3712</v>
      </c>
      <c r="C195" s="2" t="s">
        <v>3189</v>
      </c>
      <c r="D195" s="2" t="s">
        <v>3713</v>
      </c>
    </row>
    <row r="196" customFormat="false" ht="15" hidden="false" customHeight="false" outlineLevel="0" collapsed="false">
      <c r="A196" s="2" t="s">
        <v>929</v>
      </c>
      <c r="B196" s="2" t="s">
        <v>3714</v>
      </c>
      <c r="C196" s="2" t="s">
        <v>3189</v>
      </c>
      <c r="D196" s="2" t="s">
        <v>3715</v>
      </c>
    </row>
    <row r="197" customFormat="false" ht="15" hidden="false" customHeight="false" outlineLevel="0" collapsed="false">
      <c r="A197" s="2" t="s">
        <v>958</v>
      </c>
      <c r="B197" s="2" t="s">
        <v>3716</v>
      </c>
      <c r="C197" s="2" t="s">
        <v>3189</v>
      </c>
      <c r="D197" s="2" t="s">
        <v>3717</v>
      </c>
    </row>
    <row r="198" customFormat="false" ht="15" hidden="false" customHeight="false" outlineLevel="0" collapsed="false">
      <c r="A198" s="2" t="s">
        <v>3718</v>
      </c>
      <c r="B198" s="2" t="s">
        <v>3719</v>
      </c>
      <c r="C198" s="2" t="s">
        <v>3271</v>
      </c>
      <c r="D198" s="2" t="s">
        <v>3720</v>
      </c>
    </row>
    <row r="199" customFormat="false" ht="15" hidden="false" customHeight="false" outlineLevel="0" collapsed="false">
      <c r="A199" s="2" t="s">
        <v>3721</v>
      </c>
      <c r="B199" s="2" t="s">
        <v>3722</v>
      </c>
      <c r="C199" s="2" t="s">
        <v>3189</v>
      </c>
      <c r="D199" s="2" t="s">
        <v>3723</v>
      </c>
    </row>
    <row r="200" customFormat="false" ht="15" hidden="false" customHeight="false" outlineLevel="0" collapsed="false">
      <c r="A200" s="2" t="s">
        <v>896</v>
      </c>
      <c r="B200" s="2" t="s">
        <v>3724</v>
      </c>
      <c r="C200" s="2" t="s">
        <v>3189</v>
      </c>
      <c r="D200" s="2" t="s">
        <v>3225</v>
      </c>
    </row>
    <row r="201" customFormat="false" ht="15" hidden="false" customHeight="false" outlineLevel="0" collapsed="false">
      <c r="A201" s="2" t="s">
        <v>3725</v>
      </c>
      <c r="B201" s="2" t="s">
        <v>3726</v>
      </c>
      <c r="C201" s="2" t="s">
        <v>3189</v>
      </c>
      <c r="D201" s="2" t="s">
        <v>3727</v>
      </c>
    </row>
    <row r="202" customFormat="false" ht="23.85" hidden="false" customHeight="false" outlineLevel="0" collapsed="false">
      <c r="A202" s="2" t="s">
        <v>997</v>
      </c>
      <c r="B202" s="2" t="s">
        <v>3728</v>
      </c>
      <c r="C202" s="2" t="s">
        <v>3325</v>
      </c>
      <c r="D202" s="2" t="s">
        <v>3504</v>
      </c>
    </row>
    <row r="203" customFormat="false" ht="15" hidden="false" customHeight="false" outlineLevel="0" collapsed="false">
      <c r="A203" s="2" t="s">
        <v>3729</v>
      </c>
      <c r="B203" s="2" t="s">
        <v>3730</v>
      </c>
      <c r="C203" s="2" t="s">
        <v>3189</v>
      </c>
      <c r="D203" s="2" t="s">
        <v>3731</v>
      </c>
    </row>
    <row r="204" customFormat="false" ht="23.85" hidden="false" customHeight="false" outlineLevel="0" collapsed="false">
      <c r="A204" s="2" t="s">
        <v>3732</v>
      </c>
      <c r="B204" s="2" t="s">
        <v>3733</v>
      </c>
      <c r="C204" s="2" t="s">
        <v>3325</v>
      </c>
      <c r="D204" s="2" t="s">
        <v>3734</v>
      </c>
    </row>
    <row r="205" customFormat="false" ht="23.85" hidden="false" customHeight="false" outlineLevel="0" collapsed="false">
      <c r="A205" s="2" t="s">
        <v>3735</v>
      </c>
      <c r="B205" s="2" t="s">
        <v>3736</v>
      </c>
      <c r="C205" s="2" t="s">
        <v>3271</v>
      </c>
      <c r="D205" s="2" t="s">
        <v>3737</v>
      </c>
    </row>
    <row r="206" customFormat="false" ht="15" hidden="false" customHeight="false" outlineLevel="0" collapsed="false">
      <c r="A206" s="2" t="s">
        <v>3738</v>
      </c>
      <c r="B206" s="2" t="s">
        <v>3739</v>
      </c>
      <c r="C206" s="2" t="s">
        <v>3189</v>
      </c>
      <c r="D206" s="2" t="s">
        <v>3740</v>
      </c>
    </row>
    <row r="207" customFormat="false" ht="15" hidden="false" customHeight="false" outlineLevel="0" collapsed="false">
      <c r="A207" s="2" t="s">
        <v>1033</v>
      </c>
      <c r="B207" s="2" t="s">
        <v>3741</v>
      </c>
      <c r="C207" s="2" t="s">
        <v>3271</v>
      </c>
      <c r="D207" s="2" t="s">
        <v>3492</v>
      </c>
    </row>
    <row r="208" customFormat="false" ht="15" hidden="false" customHeight="false" outlineLevel="0" collapsed="false">
      <c r="A208" s="2" t="s">
        <v>3742</v>
      </c>
      <c r="B208" s="2" t="s">
        <v>3743</v>
      </c>
      <c r="C208" s="2" t="s">
        <v>3271</v>
      </c>
      <c r="D208" s="2" t="s">
        <v>3744</v>
      </c>
    </row>
    <row r="209" customFormat="false" ht="23.85" hidden="false" customHeight="false" outlineLevel="0" collapsed="false">
      <c r="A209" s="2" t="s">
        <v>3745</v>
      </c>
      <c r="B209" s="2" t="s">
        <v>3746</v>
      </c>
      <c r="C209" s="2" t="s">
        <v>233</v>
      </c>
      <c r="D209" s="2" t="s">
        <v>3747</v>
      </c>
    </row>
    <row r="210" customFormat="false" ht="23.85" hidden="false" customHeight="false" outlineLevel="0" collapsed="false">
      <c r="A210" s="2" t="s">
        <v>3748</v>
      </c>
      <c r="B210" s="2" t="s">
        <v>3749</v>
      </c>
      <c r="C210" s="2" t="s">
        <v>233</v>
      </c>
      <c r="D210" s="2" t="s">
        <v>3750</v>
      </c>
    </row>
    <row r="211" customFormat="false" ht="23.85" hidden="false" customHeight="false" outlineLevel="0" collapsed="false">
      <c r="A211" s="2" t="s">
        <v>3751</v>
      </c>
      <c r="B211" s="2" t="s">
        <v>3752</v>
      </c>
      <c r="C211" s="2" t="s">
        <v>233</v>
      </c>
      <c r="D211" s="2" t="s">
        <v>3753</v>
      </c>
    </row>
    <row r="212" customFormat="false" ht="23.85" hidden="false" customHeight="false" outlineLevel="0" collapsed="false">
      <c r="A212" s="2" t="s">
        <v>3754</v>
      </c>
      <c r="B212" s="2" t="s">
        <v>3755</v>
      </c>
      <c r="C212" s="2" t="s">
        <v>3325</v>
      </c>
      <c r="D212" s="2" t="s">
        <v>3756</v>
      </c>
    </row>
    <row r="213" customFormat="false" ht="15" hidden="false" customHeight="false" outlineLevel="0" collapsed="false">
      <c r="A213" s="2" t="s">
        <v>3757</v>
      </c>
      <c r="B213" s="2" t="s">
        <v>3758</v>
      </c>
      <c r="C213" s="2" t="s">
        <v>233</v>
      </c>
      <c r="D213" s="2" t="s">
        <v>3759</v>
      </c>
    </row>
    <row r="214" customFormat="false" ht="15" hidden="false" customHeight="false" outlineLevel="0" collapsed="false">
      <c r="A214" s="2" t="s">
        <v>3760</v>
      </c>
      <c r="B214" s="2" t="s">
        <v>3761</v>
      </c>
      <c r="C214" s="2" t="s">
        <v>3189</v>
      </c>
      <c r="D214" s="2" t="s">
        <v>3762</v>
      </c>
    </row>
    <row r="215" customFormat="false" ht="23.85" hidden="false" customHeight="false" outlineLevel="0" collapsed="false">
      <c r="A215" s="2" t="s">
        <v>3763</v>
      </c>
      <c r="B215" s="2" t="s">
        <v>3764</v>
      </c>
      <c r="C215" s="2" t="s">
        <v>3325</v>
      </c>
      <c r="D215" s="2" t="s">
        <v>3765</v>
      </c>
    </row>
    <row r="216" customFormat="false" ht="35.05" hidden="false" customHeight="false" outlineLevel="0" collapsed="false">
      <c r="A216" s="2" t="s">
        <v>3766</v>
      </c>
      <c r="B216" s="2" t="s">
        <v>3767</v>
      </c>
      <c r="C216" s="2" t="s">
        <v>3325</v>
      </c>
      <c r="D216" s="2" t="s">
        <v>3768</v>
      </c>
    </row>
    <row r="217" customFormat="false" ht="15" hidden="false" customHeight="false" outlineLevel="0" collapsed="false">
      <c r="A217" s="2" t="s">
        <v>3769</v>
      </c>
      <c r="B217" s="2" t="s">
        <v>3770</v>
      </c>
      <c r="C217" s="2" t="s">
        <v>3271</v>
      </c>
      <c r="D217" s="2" t="s">
        <v>3771</v>
      </c>
    </row>
    <row r="218" customFormat="false" ht="15" hidden="false" customHeight="false" outlineLevel="0" collapsed="false">
      <c r="A218" s="2" t="s">
        <v>1077</v>
      </c>
      <c r="B218" s="2" t="s">
        <v>3772</v>
      </c>
      <c r="C218" s="2" t="s">
        <v>3271</v>
      </c>
      <c r="D218" s="2" t="s">
        <v>3773</v>
      </c>
    </row>
    <row r="219" customFormat="false" ht="15" hidden="false" customHeight="false" outlineLevel="0" collapsed="false">
      <c r="A219" s="2" t="s">
        <v>1002</v>
      </c>
      <c r="B219" s="2" t="s">
        <v>3774</v>
      </c>
      <c r="C219" s="2" t="s">
        <v>3271</v>
      </c>
      <c r="D219" s="2" t="s">
        <v>3775</v>
      </c>
    </row>
    <row r="220" customFormat="false" ht="15" hidden="false" customHeight="false" outlineLevel="0" collapsed="false">
      <c r="A220" s="2" t="s">
        <v>3776</v>
      </c>
      <c r="B220" s="2" t="s">
        <v>3777</v>
      </c>
      <c r="C220" s="2" t="s">
        <v>3189</v>
      </c>
      <c r="D220" s="2" t="s">
        <v>3778</v>
      </c>
    </row>
    <row r="221" customFormat="false" ht="15" hidden="false" customHeight="false" outlineLevel="0" collapsed="false">
      <c r="A221" s="2" t="s">
        <v>3779</v>
      </c>
      <c r="B221" s="2" t="s">
        <v>3780</v>
      </c>
      <c r="C221" s="2" t="s">
        <v>3189</v>
      </c>
      <c r="D221" s="2" t="s">
        <v>3781</v>
      </c>
    </row>
    <row r="222" customFormat="false" ht="15" hidden="false" customHeight="false" outlineLevel="0" collapsed="false">
      <c r="A222" s="2" t="s">
        <v>1128</v>
      </c>
      <c r="B222" s="2" t="s">
        <v>3782</v>
      </c>
      <c r="C222" s="2" t="s">
        <v>3189</v>
      </c>
      <c r="D222" s="2" t="s">
        <v>3783</v>
      </c>
    </row>
    <row r="223" customFormat="false" ht="15" hidden="false" customHeight="false" outlineLevel="0" collapsed="false">
      <c r="A223" s="2" t="s">
        <v>3784</v>
      </c>
      <c r="B223" s="2" t="s">
        <v>3785</v>
      </c>
      <c r="C223" s="2" t="s">
        <v>3189</v>
      </c>
      <c r="D223" s="2" t="s">
        <v>3786</v>
      </c>
    </row>
    <row r="224" customFormat="false" ht="15" hidden="false" customHeight="false" outlineLevel="0" collapsed="false">
      <c r="A224" s="2" t="s">
        <v>1106</v>
      </c>
      <c r="B224" s="2" t="s">
        <v>3787</v>
      </c>
      <c r="C224" s="2" t="s">
        <v>3189</v>
      </c>
      <c r="D224" s="2" t="s">
        <v>3788</v>
      </c>
    </row>
    <row r="225" customFormat="false" ht="15" hidden="false" customHeight="false" outlineLevel="0" collapsed="false">
      <c r="A225" s="2" t="s">
        <v>3789</v>
      </c>
      <c r="B225" s="2" t="s">
        <v>3790</v>
      </c>
      <c r="C225" s="2" t="s">
        <v>3189</v>
      </c>
      <c r="D225" s="2" t="s">
        <v>3791</v>
      </c>
    </row>
    <row r="226" customFormat="false" ht="23.85" hidden="false" customHeight="false" outlineLevel="0" collapsed="false">
      <c r="A226" s="2" t="s">
        <v>1197</v>
      </c>
      <c r="B226" s="2" t="s">
        <v>3792</v>
      </c>
      <c r="C226" s="2" t="s">
        <v>3189</v>
      </c>
      <c r="D226" s="2" t="s">
        <v>3793</v>
      </c>
    </row>
    <row r="227" customFormat="false" ht="15" hidden="false" customHeight="false" outlineLevel="0" collapsed="false">
      <c r="A227" s="2" t="s">
        <v>3794</v>
      </c>
      <c r="B227" s="2" t="s">
        <v>3795</v>
      </c>
      <c r="C227" s="2" t="s">
        <v>3271</v>
      </c>
      <c r="D227" s="2" t="s">
        <v>3796</v>
      </c>
    </row>
    <row r="228" customFormat="false" ht="15" hidden="false" customHeight="false" outlineLevel="0" collapsed="false">
      <c r="A228" s="2" t="s">
        <v>3797</v>
      </c>
      <c r="B228" s="2" t="s">
        <v>3798</v>
      </c>
      <c r="C228" s="2" t="s">
        <v>3189</v>
      </c>
      <c r="D228" s="2" t="s">
        <v>3799</v>
      </c>
    </row>
    <row r="229" customFormat="false" ht="15" hidden="false" customHeight="false" outlineLevel="0" collapsed="false">
      <c r="A229" s="2" t="s">
        <v>1163</v>
      </c>
      <c r="B229" s="2" t="s">
        <v>3800</v>
      </c>
      <c r="C229" s="2" t="s">
        <v>3189</v>
      </c>
      <c r="D229" s="2" t="s">
        <v>3801</v>
      </c>
    </row>
    <row r="230" customFormat="false" ht="15" hidden="false" customHeight="false" outlineLevel="0" collapsed="false">
      <c r="A230" s="2" t="s">
        <v>3802</v>
      </c>
      <c r="B230" s="2" t="s">
        <v>3803</v>
      </c>
      <c r="C230" s="2" t="s">
        <v>3271</v>
      </c>
      <c r="D230" s="2" t="s">
        <v>3804</v>
      </c>
    </row>
    <row r="231" customFormat="false" ht="15" hidden="false" customHeight="false" outlineLevel="0" collapsed="false">
      <c r="A231" s="2" t="s">
        <v>3805</v>
      </c>
      <c r="B231" s="2" t="s">
        <v>3806</v>
      </c>
      <c r="C231" s="2" t="s">
        <v>3189</v>
      </c>
      <c r="D231" s="2" t="s">
        <v>3807</v>
      </c>
    </row>
    <row r="232" customFormat="false" ht="15" hidden="false" customHeight="false" outlineLevel="0" collapsed="false">
      <c r="A232" s="2" t="s">
        <v>3808</v>
      </c>
      <c r="B232" s="2" t="s">
        <v>3809</v>
      </c>
      <c r="C232" s="2" t="s">
        <v>3189</v>
      </c>
      <c r="D232" s="2" t="s">
        <v>3299</v>
      </c>
    </row>
    <row r="233" customFormat="false" ht="15" hidden="false" customHeight="false" outlineLevel="0" collapsed="false">
      <c r="A233" s="2" t="s">
        <v>1263</v>
      </c>
      <c r="B233" s="2" t="s">
        <v>3810</v>
      </c>
      <c r="C233" s="2" t="s">
        <v>3189</v>
      </c>
      <c r="D233" s="2" t="s">
        <v>3811</v>
      </c>
    </row>
    <row r="234" customFormat="false" ht="15" hidden="false" customHeight="false" outlineLevel="0" collapsed="false">
      <c r="A234" s="2" t="s">
        <v>1219</v>
      </c>
      <c r="B234" s="2" t="s">
        <v>3812</v>
      </c>
      <c r="C234" s="2" t="s">
        <v>3189</v>
      </c>
      <c r="D234" s="2" t="s">
        <v>3813</v>
      </c>
    </row>
    <row r="235" customFormat="false" ht="15" hidden="false" customHeight="false" outlineLevel="0" collapsed="false">
      <c r="A235" s="2" t="s">
        <v>1230</v>
      </c>
      <c r="B235" s="2" t="s">
        <v>3284</v>
      </c>
      <c r="C235" s="2" t="s">
        <v>3189</v>
      </c>
      <c r="D235" s="2" t="s">
        <v>3285</v>
      </c>
    </row>
    <row r="236" customFormat="false" ht="15" hidden="false" customHeight="false" outlineLevel="0" collapsed="false">
      <c r="A236" s="2" t="s">
        <v>3814</v>
      </c>
      <c r="B236" s="2" t="s">
        <v>3815</v>
      </c>
      <c r="C236" s="2" t="s">
        <v>3189</v>
      </c>
      <c r="D236" s="2" t="s">
        <v>3816</v>
      </c>
    </row>
    <row r="237" customFormat="false" ht="15" hidden="false" customHeight="false" outlineLevel="0" collapsed="false">
      <c r="A237" s="2" t="s">
        <v>3817</v>
      </c>
      <c r="B237" s="2" t="s">
        <v>3818</v>
      </c>
      <c r="C237" s="2" t="s">
        <v>3189</v>
      </c>
      <c r="D237" s="2" t="s">
        <v>3819</v>
      </c>
    </row>
    <row r="238" customFormat="false" ht="15" hidden="false" customHeight="false" outlineLevel="0" collapsed="false">
      <c r="A238" s="2" t="s">
        <v>3820</v>
      </c>
      <c r="B238" s="2" t="s">
        <v>3821</v>
      </c>
      <c r="C238" s="2" t="s">
        <v>3189</v>
      </c>
      <c r="D238" s="2" t="s">
        <v>3822</v>
      </c>
    </row>
    <row r="239" customFormat="false" ht="15" hidden="false" customHeight="false" outlineLevel="0" collapsed="false">
      <c r="A239" s="2" t="s">
        <v>3823</v>
      </c>
      <c r="B239" s="2" t="s">
        <v>3824</v>
      </c>
      <c r="C239" s="2" t="s">
        <v>3271</v>
      </c>
      <c r="D239" s="2" t="s">
        <v>3825</v>
      </c>
    </row>
    <row r="240" customFormat="false" ht="15" hidden="false" customHeight="false" outlineLevel="0" collapsed="false">
      <c r="A240" s="2" t="s">
        <v>1236</v>
      </c>
      <c r="B240" s="2" t="s">
        <v>3826</v>
      </c>
      <c r="C240" s="2" t="s">
        <v>3189</v>
      </c>
      <c r="D240" s="2" t="s">
        <v>3827</v>
      </c>
    </row>
    <row r="241" customFormat="false" ht="15" hidden="false" customHeight="false" outlineLevel="0" collapsed="false">
      <c r="A241" s="2" t="s">
        <v>1122</v>
      </c>
      <c r="B241" s="2" t="s">
        <v>3198</v>
      </c>
      <c r="C241" s="2" t="s">
        <v>3189</v>
      </c>
      <c r="D241" s="2" t="s">
        <v>3199</v>
      </c>
    </row>
    <row r="242" customFormat="false" ht="15" hidden="false" customHeight="false" outlineLevel="0" collapsed="false">
      <c r="A242" s="2" t="s">
        <v>3828</v>
      </c>
      <c r="B242" s="2" t="s">
        <v>3195</v>
      </c>
      <c r="C242" s="2" t="s">
        <v>3189</v>
      </c>
      <c r="D242" s="2" t="s">
        <v>3196</v>
      </c>
    </row>
    <row r="243" customFormat="false" ht="15" hidden="false" customHeight="false" outlineLevel="0" collapsed="false">
      <c r="A243" s="2" t="s">
        <v>1213</v>
      </c>
      <c r="B243" s="2" t="s">
        <v>3829</v>
      </c>
      <c r="C243" s="2" t="s">
        <v>3189</v>
      </c>
      <c r="D243" s="2" t="s">
        <v>3830</v>
      </c>
    </row>
    <row r="244" customFormat="false" ht="15" hidden="false" customHeight="false" outlineLevel="0" collapsed="false">
      <c r="A244" s="2" t="s">
        <v>1202</v>
      </c>
      <c r="B244" s="2" t="s">
        <v>3831</v>
      </c>
      <c r="C244" s="2" t="s">
        <v>3189</v>
      </c>
      <c r="D244" s="2" t="s">
        <v>3641</v>
      </c>
    </row>
    <row r="245" customFormat="false" ht="15" hidden="false" customHeight="false" outlineLevel="0" collapsed="false">
      <c r="A245" s="2" t="s">
        <v>3832</v>
      </c>
      <c r="B245" s="2" t="s">
        <v>3833</v>
      </c>
      <c r="C245" s="2" t="s">
        <v>3189</v>
      </c>
      <c r="D245" s="2" t="s">
        <v>3834</v>
      </c>
    </row>
    <row r="246" customFormat="false" ht="23.85" hidden="false" customHeight="false" outlineLevel="0" collapsed="false">
      <c r="A246" s="2" t="s">
        <v>1258</v>
      </c>
      <c r="B246" s="2" t="s">
        <v>3835</v>
      </c>
      <c r="C246" s="2" t="s">
        <v>3271</v>
      </c>
      <c r="D246" s="2" t="s">
        <v>3836</v>
      </c>
    </row>
    <row r="247" customFormat="false" ht="15" hidden="false" customHeight="false" outlineLevel="0" collapsed="false">
      <c r="A247" s="2" t="s">
        <v>3837</v>
      </c>
      <c r="B247" s="2" t="s">
        <v>3838</v>
      </c>
      <c r="C247" s="2" t="s">
        <v>3271</v>
      </c>
      <c r="D247" s="2" t="s">
        <v>3839</v>
      </c>
    </row>
    <row r="248" customFormat="false" ht="15" hidden="false" customHeight="false" outlineLevel="0" collapsed="false">
      <c r="A248" s="2" t="s">
        <v>3840</v>
      </c>
      <c r="B248" s="2" t="s">
        <v>3841</v>
      </c>
      <c r="C248" s="2" t="s">
        <v>3271</v>
      </c>
      <c r="D248" s="2" t="s">
        <v>3842</v>
      </c>
    </row>
    <row r="249" customFormat="false" ht="15" hidden="false" customHeight="false" outlineLevel="0" collapsed="false">
      <c r="A249" s="2" t="s">
        <v>3843</v>
      </c>
      <c r="B249" s="2" t="s">
        <v>3844</v>
      </c>
      <c r="C249" s="2" t="s">
        <v>3189</v>
      </c>
      <c r="D249" s="2" t="s">
        <v>3845</v>
      </c>
    </row>
    <row r="250" customFormat="false" ht="15" hidden="false" customHeight="false" outlineLevel="0" collapsed="false">
      <c r="A250" s="2" t="s">
        <v>3846</v>
      </c>
      <c r="B250" s="2" t="s">
        <v>3847</v>
      </c>
      <c r="C250" s="2" t="s">
        <v>3189</v>
      </c>
      <c r="D250" s="2" t="s">
        <v>3190</v>
      </c>
    </row>
    <row r="251" customFormat="false" ht="23.85" hidden="false" customHeight="false" outlineLevel="0" collapsed="false">
      <c r="A251" s="2" t="s">
        <v>3848</v>
      </c>
      <c r="B251" s="2" t="s">
        <v>3849</v>
      </c>
      <c r="C251" s="2" t="s">
        <v>3325</v>
      </c>
      <c r="D251" s="2" t="s">
        <v>3850</v>
      </c>
    </row>
    <row r="252" customFormat="false" ht="15" hidden="false" customHeight="false" outlineLevel="0" collapsed="false">
      <c r="A252" s="2" t="s">
        <v>3851</v>
      </c>
      <c r="B252" s="2" t="s">
        <v>3852</v>
      </c>
      <c r="C252" s="2" t="s">
        <v>3271</v>
      </c>
      <c r="D252" s="2" t="s">
        <v>3433</v>
      </c>
    </row>
    <row r="253" customFormat="false" ht="15" hidden="false" customHeight="false" outlineLevel="0" collapsed="false">
      <c r="A253" s="2" t="s">
        <v>3853</v>
      </c>
      <c r="B253" s="2" t="s">
        <v>3854</v>
      </c>
      <c r="C253" s="2" t="s">
        <v>3189</v>
      </c>
      <c r="D253" s="2" t="s">
        <v>3855</v>
      </c>
    </row>
    <row r="254" customFormat="false" ht="15" hidden="false" customHeight="false" outlineLevel="0" collapsed="false">
      <c r="A254" s="2" t="s">
        <v>3856</v>
      </c>
      <c r="B254" s="2" t="s">
        <v>3857</v>
      </c>
      <c r="C254" s="2" t="s">
        <v>3271</v>
      </c>
      <c r="D254" s="2" t="s">
        <v>3858</v>
      </c>
    </row>
    <row r="255" customFormat="false" ht="23.85" hidden="false" customHeight="false" outlineLevel="0" collapsed="false">
      <c r="A255" s="2" t="s">
        <v>3859</v>
      </c>
      <c r="B255" s="2" t="s">
        <v>3860</v>
      </c>
      <c r="C255" s="2" t="s">
        <v>3325</v>
      </c>
      <c r="D255" s="2" t="s">
        <v>3861</v>
      </c>
    </row>
    <row r="256" customFormat="false" ht="15" hidden="false" customHeight="false" outlineLevel="0" collapsed="false">
      <c r="A256" s="2" t="s">
        <v>3862</v>
      </c>
      <c r="B256" s="2" t="s">
        <v>3863</v>
      </c>
      <c r="C256" s="2" t="s">
        <v>3271</v>
      </c>
      <c r="D256" s="2" t="s">
        <v>3864</v>
      </c>
    </row>
    <row r="257" customFormat="false" ht="15" hidden="false" customHeight="false" outlineLevel="0" collapsed="false">
      <c r="A257" s="2" t="s">
        <v>1349</v>
      </c>
      <c r="B257" s="2" t="s">
        <v>3865</v>
      </c>
      <c r="C257" s="2" t="s">
        <v>3271</v>
      </c>
      <c r="D257" s="2" t="s">
        <v>3775</v>
      </c>
    </row>
    <row r="258" customFormat="false" ht="23.85" hidden="false" customHeight="false" outlineLevel="0" collapsed="false">
      <c r="A258" s="2" t="s">
        <v>3866</v>
      </c>
      <c r="B258" s="2" t="s">
        <v>3867</v>
      </c>
      <c r="C258" s="2" t="s">
        <v>3325</v>
      </c>
      <c r="D258" s="2" t="s">
        <v>3868</v>
      </c>
    </row>
    <row r="259" customFormat="false" ht="23.85" hidden="false" customHeight="false" outlineLevel="0" collapsed="false">
      <c r="A259" s="2" t="s">
        <v>1384</v>
      </c>
      <c r="B259" s="2" t="s">
        <v>3869</v>
      </c>
      <c r="C259" s="2" t="s">
        <v>3271</v>
      </c>
      <c r="D259" s="2" t="s">
        <v>3870</v>
      </c>
    </row>
    <row r="260" customFormat="false" ht="15" hidden="false" customHeight="false" outlineLevel="0" collapsed="false">
      <c r="A260" s="2" t="s">
        <v>3871</v>
      </c>
      <c r="B260" s="2" t="s">
        <v>3872</v>
      </c>
      <c r="C260" s="2" t="s">
        <v>3271</v>
      </c>
      <c r="D260" s="2" t="s">
        <v>3873</v>
      </c>
    </row>
    <row r="261" customFormat="false" ht="23.85" hidden="false" customHeight="false" outlineLevel="0" collapsed="false">
      <c r="A261" s="2" t="s">
        <v>3874</v>
      </c>
      <c r="B261" s="2" t="s">
        <v>3875</v>
      </c>
      <c r="C261" s="2" t="s">
        <v>233</v>
      </c>
      <c r="D261" s="2" t="s">
        <v>3876</v>
      </c>
    </row>
    <row r="262" customFormat="false" ht="23.85" hidden="false" customHeight="false" outlineLevel="0" collapsed="false">
      <c r="A262" s="2" t="s">
        <v>3877</v>
      </c>
      <c r="B262" s="2" t="s">
        <v>3878</v>
      </c>
      <c r="C262" s="2" t="s">
        <v>3271</v>
      </c>
      <c r="D262" s="2" t="s">
        <v>3879</v>
      </c>
    </row>
    <row r="263" customFormat="false" ht="23.85" hidden="false" customHeight="false" outlineLevel="0" collapsed="false">
      <c r="A263" s="2" t="s">
        <v>3880</v>
      </c>
      <c r="B263" s="2" t="s">
        <v>3881</v>
      </c>
      <c r="C263" s="2" t="s">
        <v>3271</v>
      </c>
      <c r="D263" s="2" t="s">
        <v>3882</v>
      </c>
    </row>
    <row r="264" customFormat="false" ht="15" hidden="false" customHeight="false" outlineLevel="0" collapsed="false">
      <c r="A264" s="2" t="s">
        <v>3883</v>
      </c>
      <c r="B264" s="2" t="s">
        <v>3884</v>
      </c>
      <c r="C264" s="2" t="s">
        <v>3271</v>
      </c>
      <c r="D264" s="2" t="s">
        <v>3885</v>
      </c>
    </row>
    <row r="265" customFormat="false" ht="23.85" hidden="false" customHeight="false" outlineLevel="0" collapsed="false">
      <c r="A265" s="2" t="s">
        <v>3886</v>
      </c>
      <c r="B265" s="2" t="s">
        <v>3887</v>
      </c>
      <c r="C265" s="2" t="s">
        <v>3271</v>
      </c>
      <c r="D265" s="2" t="s">
        <v>3888</v>
      </c>
    </row>
    <row r="266" customFormat="false" ht="23.85" hidden="false" customHeight="false" outlineLevel="0" collapsed="false">
      <c r="A266" s="2" t="s">
        <v>3889</v>
      </c>
      <c r="B266" s="2" t="s">
        <v>3890</v>
      </c>
      <c r="C266" s="2" t="s">
        <v>3271</v>
      </c>
      <c r="D266" s="2" t="s">
        <v>3891</v>
      </c>
    </row>
    <row r="267" customFormat="false" ht="15" hidden="false" customHeight="false" outlineLevel="0" collapsed="false">
      <c r="A267" s="2" t="s">
        <v>3892</v>
      </c>
      <c r="B267" s="2" t="s">
        <v>3893</v>
      </c>
      <c r="C267" s="2" t="s">
        <v>3271</v>
      </c>
      <c r="D267" s="2" t="s">
        <v>3894</v>
      </c>
    </row>
    <row r="268" customFormat="false" ht="23.85" hidden="false" customHeight="false" outlineLevel="0" collapsed="false">
      <c r="A268" s="2" t="s">
        <v>3895</v>
      </c>
      <c r="B268" s="2" t="s">
        <v>3896</v>
      </c>
      <c r="C268" s="2" t="s">
        <v>3325</v>
      </c>
      <c r="D268" s="2" t="s">
        <v>3897</v>
      </c>
    </row>
    <row r="269" customFormat="false" ht="15" hidden="false" customHeight="false" outlineLevel="0" collapsed="false">
      <c r="A269" s="2" t="s">
        <v>1401</v>
      </c>
      <c r="B269" s="2" t="s">
        <v>3898</v>
      </c>
      <c r="C269" s="2" t="s">
        <v>3271</v>
      </c>
      <c r="D269" s="2" t="s">
        <v>3899</v>
      </c>
    </row>
    <row r="270" customFormat="false" ht="15" hidden="false" customHeight="false" outlineLevel="0" collapsed="false">
      <c r="A270" s="2" t="s">
        <v>3900</v>
      </c>
      <c r="B270" s="2" t="s">
        <v>3901</v>
      </c>
      <c r="C270" s="2" t="s">
        <v>3271</v>
      </c>
      <c r="D270" s="2" t="s">
        <v>3902</v>
      </c>
    </row>
    <row r="271" customFormat="false" ht="23.85" hidden="false" customHeight="false" outlineLevel="0" collapsed="false">
      <c r="A271" s="2" t="s">
        <v>3903</v>
      </c>
      <c r="B271" s="2" t="s">
        <v>3904</v>
      </c>
      <c r="C271" s="2" t="s">
        <v>3325</v>
      </c>
      <c r="D271" s="2" t="s">
        <v>3905</v>
      </c>
    </row>
    <row r="272" customFormat="false" ht="15" hidden="false" customHeight="false" outlineLevel="0" collapsed="false">
      <c r="A272" s="2" t="s">
        <v>1333</v>
      </c>
      <c r="B272" s="2" t="s">
        <v>3906</v>
      </c>
      <c r="C272" s="2" t="s">
        <v>3325</v>
      </c>
      <c r="D272" s="2" t="s">
        <v>3907</v>
      </c>
    </row>
    <row r="273" customFormat="false" ht="23.85" hidden="false" customHeight="false" outlineLevel="0" collapsed="false">
      <c r="A273" s="2" t="s">
        <v>1358</v>
      </c>
      <c r="B273" s="2" t="s">
        <v>3908</v>
      </c>
      <c r="C273" s="2" t="s">
        <v>3325</v>
      </c>
      <c r="D273" s="2" t="s">
        <v>3909</v>
      </c>
    </row>
    <row r="274" customFormat="false" ht="23.85" hidden="false" customHeight="false" outlineLevel="0" collapsed="false">
      <c r="A274" s="2" t="s">
        <v>1343</v>
      </c>
      <c r="B274" s="2" t="s">
        <v>3910</v>
      </c>
      <c r="C274" s="2" t="s">
        <v>3325</v>
      </c>
      <c r="D274" s="2" t="s">
        <v>3911</v>
      </c>
    </row>
    <row r="275" customFormat="false" ht="15" hidden="false" customHeight="false" outlineLevel="0" collapsed="false">
      <c r="A275" s="2" t="s">
        <v>1282</v>
      </c>
      <c r="B275" s="2" t="s">
        <v>3912</v>
      </c>
      <c r="C275" s="2" t="s">
        <v>3189</v>
      </c>
      <c r="D275" s="2" t="s">
        <v>3913</v>
      </c>
    </row>
    <row r="276" customFormat="false" ht="15" hidden="false" customHeight="false" outlineLevel="0" collapsed="false">
      <c r="A276" s="2" t="s">
        <v>1288</v>
      </c>
      <c r="B276" s="2" t="s">
        <v>3914</v>
      </c>
      <c r="C276" s="2" t="s">
        <v>3189</v>
      </c>
      <c r="D276" s="2" t="s">
        <v>3915</v>
      </c>
    </row>
    <row r="277" customFormat="false" ht="15" hidden="false" customHeight="false" outlineLevel="0" collapsed="false">
      <c r="A277" s="2" t="s">
        <v>1312</v>
      </c>
      <c r="B277" s="2" t="s">
        <v>3916</v>
      </c>
      <c r="C277" s="2" t="s">
        <v>3271</v>
      </c>
      <c r="D277" s="2" t="s">
        <v>3917</v>
      </c>
    </row>
    <row r="278" customFormat="false" ht="23.85" hidden="false" customHeight="false" outlineLevel="0" collapsed="false">
      <c r="A278" s="2" t="s">
        <v>3918</v>
      </c>
      <c r="B278" s="2" t="s">
        <v>3919</v>
      </c>
      <c r="C278" s="2" t="s">
        <v>3271</v>
      </c>
      <c r="D278" s="2" t="s">
        <v>3920</v>
      </c>
    </row>
    <row r="279" customFormat="false" ht="15" hidden="false" customHeight="false" outlineLevel="0" collapsed="false">
      <c r="A279" s="2" t="s">
        <v>3921</v>
      </c>
      <c r="B279" s="2" t="s">
        <v>3922</v>
      </c>
      <c r="C279" s="2" t="s">
        <v>3189</v>
      </c>
      <c r="D279" s="2" t="s">
        <v>3923</v>
      </c>
    </row>
    <row r="280" customFormat="false" ht="15" hidden="false" customHeight="false" outlineLevel="0" collapsed="false">
      <c r="A280" s="2" t="s">
        <v>3924</v>
      </c>
      <c r="B280" s="2" t="s">
        <v>3925</v>
      </c>
      <c r="C280" s="2" t="s">
        <v>3271</v>
      </c>
      <c r="D280" s="2" t="s">
        <v>3771</v>
      </c>
    </row>
    <row r="281" customFormat="false" ht="15" hidden="false" customHeight="false" outlineLevel="0" collapsed="false">
      <c r="A281" s="2" t="s">
        <v>1368</v>
      </c>
      <c r="B281" s="2" t="s">
        <v>3926</v>
      </c>
      <c r="C281" s="2" t="s">
        <v>3231</v>
      </c>
      <c r="D281" s="2" t="s">
        <v>3927</v>
      </c>
    </row>
    <row r="282" customFormat="false" ht="15" hidden="false" customHeight="false" outlineLevel="0" collapsed="false">
      <c r="A282" s="2" t="s">
        <v>3928</v>
      </c>
      <c r="B282" s="2" t="s">
        <v>3929</v>
      </c>
      <c r="C282" s="2" t="s">
        <v>3271</v>
      </c>
      <c r="D282" s="2" t="s">
        <v>3930</v>
      </c>
    </row>
    <row r="283" customFormat="false" ht="15" hidden="false" customHeight="false" outlineLevel="0" collapsed="false">
      <c r="A283" s="2" t="s">
        <v>3931</v>
      </c>
      <c r="B283" s="2" t="s">
        <v>3932</v>
      </c>
      <c r="C283" s="2" t="s">
        <v>3271</v>
      </c>
      <c r="D283" s="2" t="s">
        <v>3933</v>
      </c>
    </row>
    <row r="284" customFormat="false" ht="15" hidden="false" customHeight="false" outlineLevel="0" collapsed="false">
      <c r="A284" s="2" t="s">
        <v>1318</v>
      </c>
      <c r="B284" s="2" t="s">
        <v>3934</v>
      </c>
      <c r="C284" s="2" t="s">
        <v>3271</v>
      </c>
      <c r="D284" s="2" t="s">
        <v>3935</v>
      </c>
    </row>
    <row r="285" customFormat="false" ht="15" hidden="false" customHeight="false" outlineLevel="0" collapsed="false">
      <c r="A285" s="2" t="s">
        <v>3936</v>
      </c>
      <c r="B285" s="2" t="s">
        <v>3937</v>
      </c>
      <c r="C285" s="2" t="s">
        <v>3189</v>
      </c>
      <c r="D285" s="2" t="s">
        <v>3819</v>
      </c>
    </row>
    <row r="286" customFormat="false" ht="15" hidden="false" customHeight="false" outlineLevel="0" collapsed="false">
      <c r="A286" s="2" t="s">
        <v>1410</v>
      </c>
      <c r="B286" s="2" t="s">
        <v>3938</v>
      </c>
      <c r="C286" s="2" t="s">
        <v>3189</v>
      </c>
      <c r="D286" s="2" t="s">
        <v>3822</v>
      </c>
    </row>
    <row r="287" customFormat="false" ht="15" hidden="false" customHeight="false" outlineLevel="0" collapsed="false">
      <c r="A287" s="2" t="s">
        <v>1420</v>
      </c>
      <c r="B287" s="2" t="s">
        <v>3939</v>
      </c>
      <c r="C287" s="2" t="s">
        <v>3325</v>
      </c>
      <c r="D287" s="2" t="s">
        <v>3940</v>
      </c>
    </row>
    <row r="288" customFormat="false" ht="15" hidden="false" customHeight="false" outlineLevel="0" collapsed="false">
      <c r="A288" s="2" t="s">
        <v>3941</v>
      </c>
      <c r="B288" s="2" t="s">
        <v>3942</v>
      </c>
      <c r="C288" s="2" t="s">
        <v>3271</v>
      </c>
      <c r="D288" s="2" t="s">
        <v>3773</v>
      </c>
    </row>
    <row r="289" customFormat="false" ht="23.85" hidden="false" customHeight="false" outlineLevel="0" collapsed="false">
      <c r="A289" s="2" t="s">
        <v>3943</v>
      </c>
      <c r="B289" s="2" t="s">
        <v>3944</v>
      </c>
      <c r="C289" s="2" t="s">
        <v>3325</v>
      </c>
      <c r="D289" s="2" t="s">
        <v>3945</v>
      </c>
    </row>
    <row r="290" customFormat="false" ht="23.85" hidden="false" customHeight="false" outlineLevel="0" collapsed="false">
      <c r="A290" s="2" t="s">
        <v>1426</v>
      </c>
      <c r="B290" s="2" t="s">
        <v>3946</v>
      </c>
      <c r="C290" s="2" t="s">
        <v>3325</v>
      </c>
      <c r="D290" s="2" t="s">
        <v>3947</v>
      </c>
    </row>
    <row r="291" customFormat="false" ht="15" hidden="false" customHeight="false" outlineLevel="0" collapsed="false">
      <c r="A291" s="2" t="s">
        <v>1531</v>
      </c>
      <c r="B291" s="2" t="s">
        <v>3948</v>
      </c>
      <c r="C291" s="2" t="s">
        <v>3271</v>
      </c>
      <c r="D291" s="2" t="s">
        <v>3949</v>
      </c>
    </row>
    <row r="292" customFormat="false" ht="23.85" hidden="false" customHeight="false" outlineLevel="0" collapsed="false">
      <c r="A292" s="2" t="s">
        <v>3950</v>
      </c>
      <c r="B292" s="2" t="s">
        <v>3951</v>
      </c>
      <c r="C292" s="2" t="s">
        <v>3325</v>
      </c>
      <c r="D292" s="2" t="s">
        <v>3952</v>
      </c>
    </row>
    <row r="293" customFormat="false" ht="23.85" hidden="false" customHeight="false" outlineLevel="0" collapsed="false">
      <c r="A293" s="2" t="s">
        <v>1586</v>
      </c>
      <c r="B293" s="2" t="s">
        <v>3953</v>
      </c>
      <c r="C293" s="2" t="s">
        <v>3325</v>
      </c>
      <c r="D293" s="2" t="s">
        <v>3954</v>
      </c>
    </row>
    <row r="294" customFormat="false" ht="15" hidden="false" customHeight="false" outlineLevel="0" collapsed="false">
      <c r="A294" s="2" t="s">
        <v>3955</v>
      </c>
      <c r="B294" s="2" t="s">
        <v>3956</v>
      </c>
      <c r="C294" s="2" t="s">
        <v>3325</v>
      </c>
      <c r="D294" s="2" t="s">
        <v>3957</v>
      </c>
    </row>
    <row r="295" customFormat="false" ht="23.85" hidden="false" customHeight="false" outlineLevel="0" collapsed="false">
      <c r="A295" s="2" t="s">
        <v>1576</v>
      </c>
      <c r="B295" s="2" t="s">
        <v>3958</v>
      </c>
      <c r="C295" s="2" t="s">
        <v>233</v>
      </c>
      <c r="D295" s="2" t="s">
        <v>3959</v>
      </c>
    </row>
    <row r="296" customFormat="false" ht="15" hidden="false" customHeight="false" outlineLevel="0" collapsed="false">
      <c r="A296" s="2" t="s">
        <v>1554</v>
      </c>
      <c r="B296" s="2" t="s">
        <v>3960</v>
      </c>
      <c r="C296" s="2" t="s">
        <v>233</v>
      </c>
      <c r="D296" s="2" t="s">
        <v>3961</v>
      </c>
    </row>
    <row r="297" customFormat="false" ht="23.85" hidden="false" customHeight="false" outlineLevel="0" collapsed="false">
      <c r="A297" s="2" t="s">
        <v>3962</v>
      </c>
      <c r="B297" s="2" t="s">
        <v>3963</v>
      </c>
      <c r="C297" s="2" t="s">
        <v>3271</v>
      </c>
      <c r="D297" s="2" t="s">
        <v>3964</v>
      </c>
    </row>
    <row r="298" customFormat="false" ht="23.85" hidden="false" customHeight="false" outlineLevel="0" collapsed="false">
      <c r="A298" s="2" t="s">
        <v>3965</v>
      </c>
      <c r="B298" s="2" t="s">
        <v>3966</v>
      </c>
      <c r="C298" s="2" t="s">
        <v>3325</v>
      </c>
      <c r="D298" s="2" t="s">
        <v>3967</v>
      </c>
    </row>
    <row r="299" customFormat="false" ht="23.85" hidden="false" customHeight="false" outlineLevel="0" collapsed="false">
      <c r="A299" s="2" t="s">
        <v>3968</v>
      </c>
      <c r="B299" s="2" t="s">
        <v>3969</v>
      </c>
      <c r="C299" s="2" t="s">
        <v>3325</v>
      </c>
      <c r="D299" s="2" t="s">
        <v>3970</v>
      </c>
    </row>
    <row r="300" customFormat="false" ht="15" hidden="false" customHeight="false" outlineLevel="0" collapsed="false">
      <c r="A300" s="2" t="s">
        <v>3971</v>
      </c>
      <c r="B300" s="2" t="s">
        <v>3972</v>
      </c>
      <c r="C300" s="2" t="s">
        <v>3189</v>
      </c>
      <c r="D300" s="2" t="s">
        <v>3973</v>
      </c>
    </row>
    <row r="301" customFormat="false" ht="15" hidden="false" customHeight="false" outlineLevel="0" collapsed="false">
      <c r="A301" s="2" t="s">
        <v>3974</v>
      </c>
      <c r="B301" s="2" t="s">
        <v>3975</v>
      </c>
      <c r="C301" s="2" t="s">
        <v>3325</v>
      </c>
      <c r="D301" s="2" t="s">
        <v>3976</v>
      </c>
    </row>
    <row r="302" customFormat="false" ht="15" hidden="false" customHeight="false" outlineLevel="0" collapsed="false">
      <c r="A302" s="2" t="s">
        <v>3977</v>
      </c>
      <c r="B302" s="2" t="s">
        <v>3978</v>
      </c>
      <c r="C302" s="2" t="s">
        <v>233</v>
      </c>
      <c r="D302" s="2" t="s">
        <v>3979</v>
      </c>
    </row>
    <row r="303" customFormat="false" ht="15" hidden="false" customHeight="false" outlineLevel="0" collapsed="false">
      <c r="A303" s="2" t="s">
        <v>1526</v>
      </c>
      <c r="B303" s="2" t="s">
        <v>3980</v>
      </c>
      <c r="C303" s="2" t="s">
        <v>3271</v>
      </c>
      <c r="D303" s="2" t="s">
        <v>3981</v>
      </c>
    </row>
    <row r="304" customFormat="false" ht="15" hidden="false" customHeight="false" outlineLevel="0" collapsed="false">
      <c r="A304" s="2" t="s">
        <v>3982</v>
      </c>
      <c r="B304" s="2" t="s">
        <v>3983</v>
      </c>
      <c r="C304" s="2" t="s">
        <v>3325</v>
      </c>
      <c r="D304" s="2" t="s">
        <v>3984</v>
      </c>
    </row>
    <row r="305" customFormat="false" ht="15" hidden="false" customHeight="false" outlineLevel="0" collapsed="false">
      <c r="A305" s="2" t="s">
        <v>3985</v>
      </c>
      <c r="B305" s="2" t="s">
        <v>3986</v>
      </c>
      <c r="C305" s="2" t="s">
        <v>3189</v>
      </c>
      <c r="D305" s="2" t="s">
        <v>3539</v>
      </c>
    </row>
    <row r="306" customFormat="false" ht="15" hidden="false" customHeight="false" outlineLevel="0" collapsed="false">
      <c r="A306" s="2" t="s">
        <v>3987</v>
      </c>
      <c r="B306" s="2" t="s">
        <v>3988</v>
      </c>
      <c r="C306" s="2" t="s">
        <v>3271</v>
      </c>
      <c r="D306" s="2" t="s">
        <v>3989</v>
      </c>
    </row>
    <row r="307" customFormat="false" ht="15" hidden="false" customHeight="false" outlineLevel="0" collapsed="false">
      <c r="A307" s="2" t="s">
        <v>3990</v>
      </c>
      <c r="B307" s="2" t="s">
        <v>3991</v>
      </c>
      <c r="C307" s="2" t="s">
        <v>3271</v>
      </c>
      <c r="D307" s="2" t="s">
        <v>3992</v>
      </c>
    </row>
    <row r="308" customFormat="false" ht="23.85" hidden="false" customHeight="false" outlineLevel="0" collapsed="false">
      <c r="A308" s="2" t="s">
        <v>3993</v>
      </c>
      <c r="B308" s="2" t="s">
        <v>3994</v>
      </c>
      <c r="C308" s="2" t="s">
        <v>3271</v>
      </c>
      <c r="D308" s="2" t="s">
        <v>3548</v>
      </c>
    </row>
    <row r="309" customFormat="false" ht="15" hidden="false" customHeight="false" outlineLevel="0" collapsed="false">
      <c r="A309" s="2" t="s">
        <v>3995</v>
      </c>
      <c r="B309" s="2" t="s">
        <v>3996</v>
      </c>
      <c r="C309" s="2" t="s">
        <v>3231</v>
      </c>
      <c r="D309" s="2" t="s">
        <v>3997</v>
      </c>
    </row>
    <row r="310" customFormat="false" ht="15" hidden="false" customHeight="false" outlineLevel="0" collapsed="false">
      <c r="A310" s="2" t="s">
        <v>1581</v>
      </c>
      <c r="B310" s="2" t="s">
        <v>3998</v>
      </c>
      <c r="C310" s="2" t="s">
        <v>3271</v>
      </c>
      <c r="D310" s="2" t="s">
        <v>3999</v>
      </c>
    </row>
    <row r="311" customFormat="false" ht="23.85" hidden="false" customHeight="false" outlineLevel="0" collapsed="false">
      <c r="A311" s="2" t="s">
        <v>4000</v>
      </c>
      <c r="B311" s="2" t="s">
        <v>4001</v>
      </c>
      <c r="C311" s="2" t="s">
        <v>3325</v>
      </c>
      <c r="D311" s="2" t="s">
        <v>3551</v>
      </c>
    </row>
    <row r="312" customFormat="false" ht="23.85" hidden="false" customHeight="false" outlineLevel="0" collapsed="false">
      <c r="A312" s="2" t="s">
        <v>4002</v>
      </c>
      <c r="B312" s="2" t="s">
        <v>4003</v>
      </c>
      <c r="C312" s="2" t="s">
        <v>3189</v>
      </c>
      <c r="D312" s="2" t="s">
        <v>4004</v>
      </c>
    </row>
    <row r="313" customFormat="false" ht="15" hidden="false" customHeight="false" outlineLevel="0" collapsed="false">
      <c r="A313" s="2" t="s">
        <v>4005</v>
      </c>
      <c r="B313" s="2" t="s">
        <v>4006</v>
      </c>
      <c r="C313" s="2" t="s">
        <v>3189</v>
      </c>
      <c r="D313" s="2" t="s">
        <v>3567</v>
      </c>
    </row>
    <row r="314" customFormat="false" ht="23.85" hidden="false" customHeight="false" outlineLevel="0" collapsed="false">
      <c r="A314" s="2" t="s">
        <v>4007</v>
      </c>
      <c r="B314" s="2" t="s">
        <v>4008</v>
      </c>
      <c r="C314" s="2" t="s">
        <v>3271</v>
      </c>
      <c r="D314" s="2" t="s">
        <v>3554</v>
      </c>
    </row>
    <row r="315" customFormat="false" ht="35.05" hidden="false" customHeight="false" outlineLevel="0" collapsed="false">
      <c r="A315" s="2" t="s">
        <v>4009</v>
      </c>
      <c r="B315" s="2" t="s">
        <v>4010</v>
      </c>
      <c r="C315" s="2" t="s">
        <v>3325</v>
      </c>
      <c r="D315" s="2" t="s">
        <v>4011</v>
      </c>
    </row>
    <row r="316" customFormat="false" ht="15" hidden="false" customHeight="false" outlineLevel="0" collapsed="false">
      <c r="A316" s="2" t="s">
        <v>4012</v>
      </c>
      <c r="B316" s="2" t="s">
        <v>4013</v>
      </c>
      <c r="C316" s="2" t="s">
        <v>3271</v>
      </c>
      <c r="D316" s="2" t="s">
        <v>3759</v>
      </c>
    </row>
    <row r="317" customFormat="false" ht="15" hidden="false" customHeight="false" outlineLevel="0" collapsed="false">
      <c r="A317" s="2" t="s">
        <v>4014</v>
      </c>
      <c r="B317" s="2" t="s">
        <v>4015</v>
      </c>
      <c r="C317" s="2" t="s">
        <v>3189</v>
      </c>
      <c r="D317" s="2" t="s">
        <v>3762</v>
      </c>
    </row>
    <row r="318" customFormat="false" ht="23.85" hidden="false" customHeight="false" outlineLevel="0" collapsed="false">
      <c r="A318" s="2" t="s">
        <v>1560</v>
      </c>
      <c r="B318" s="2" t="s">
        <v>4016</v>
      </c>
      <c r="C318" s="2" t="s">
        <v>233</v>
      </c>
      <c r="D318" s="2" t="s">
        <v>4017</v>
      </c>
    </row>
    <row r="319" customFormat="false" ht="15" hidden="false" customHeight="false" outlineLevel="0" collapsed="false">
      <c r="A319" s="2" t="s">
        <v>4018</v>
      </c>
      <c r="B319" s="2" t="s">
        <v>4019</v>
      </c>
      <c r="C319" s="2" t="s">
        <v>3325</v>
      </c>
      <c r="D319" s="2" t="s">
        <v>4020</v>
      </c>
    </row>
    <row r="320" customFormat="false" ht="15" hidden="false" customHeight="false" outlineLevel="0" collapsed="false">
      <c r="A320" s="2" t="s">
        <v>4021</v>
      </c>
      <c r="B320" s="2" t="s">
        <v>4022</v>
      </c>
      <c r="C320" s="2" t="s">
        <v>3271</v>
      </c>
      <c r="D320" s="2" t="s">
        <v>4023</v>
      </c>
    </row>
    <row r="321" customFormat="false" ht="23.85" hidden="false" customHeight="false" outlineLevel="0" collapsed="false">
      <c r="A321" s="2" t="s">
        <v>4024</v>
      </c>
      <c r="B321" s="2" t="s">
        <v>4025</v>
      </c>
      <c r="C321" s="2" t="s">
        <v>3325</v>
      </c>
      <c r="D321" s="2" t="s">
        <v>4026</v>
      </c>
    </row>
    <row r="322" customFormat="false" ht="15" hidden="false" customHeight="false" outlineLevel="0" collapsed="false">
      <c r="A322" s="2" t="s">
        <v>1492</v>
      </c>
      <c r="B322" s="2" t="s">
        <v>4027</v>
      </c>
      <c r="C322" s="2" t="s">
        <v>3189</v>
      </c>
      <c r="D322" s="2" t="s">
        <v>3367</v>
      </c>
    </row>
    <row r="323" customFormat="false" ht="15" hidden="false" customHeight="false" outlineLevel="0" collapsed="false">
      <c r="A323" s="2" t="s">
        <v>4028</v>
      </c>
      <c r="B323" s="2" t="s">
        <v>4029</v>
      </c>
      <c r="C323" s="2" t="s">
        <v>3189</v>
      </c>
      <c r="D323" s="2" t="s">
        <v>4030</v>
      </c>
    </row>
    <row r="324" customFormat="false" ht="15" hidden="false" customHeight="false" outlineLevel="0" collapsed="false">
      <c r="A324" s="2" t="s">
        <v>4031</v>
      </c>
      <c r="B324" s="2" t="s">
        <v>4032</v>
      </c>
      <c r="C324" s="2" t="s">
        <v>3271</v>
      </c>
      <c r="D324" s="2" t="s">
        <v>4033</v>
      </c>
    </row>
    <row r="325" customFormat="false" ht="15" hidden="false" customHeight="false" outlineLevel="0" collapsed="false">
      <c r="A325" s="2" t="s">
        <v>4034</v>
      </c>
      <c r="B325" s="2" t="s">
        <v>4035</v>
      </c>
      <c r="C325" s="2" t="s">
        <v>3189</v>
      </c>
      <c r="D325" s="2" t="s">
        <v>3199</v>
      </c>
    </row>
    <row r="326" customFormat="false" ht="15" hidden="false" customHeight="false" outlineLevel="0" collapsed="false">
      <c r="A326" s="2" t="s">
        <v>4036</v>
      </c>
      <c r="B326" s="2" t="s">
        <v>4037</v>
      </c>
      <c r="C326" s="2" t="s">
        <v>3189</v>
      </c>
      <c r="D326" s="2" t="s">
        <v>4038</v>
      </c>
    </row>
    <row r="327" customFormat="false" ht="15" hidden="false" customHeight="false" outlineLevel="0" collapsed="false">
      <c r="A327" s="2" t="s">
        <v>4039</v>
      </c>
      <c r="B327" s="2" t="s">
        <v>4040</v>
      </c>
      <c r="C327" s="2" t="s">
        <v>3325</v>
      </c>
      <c r="D327" s="2" t="s">
        <v>4041</v>
      </c>
    </row>
    <row r="328" customFormat="false" ht="15" hidden="false" customHeight="false" outlineLevel="0" collapsed="false">
      <c r="A328" s="2" t="s">
        <v>1736</v>
      </c>
      <c r="B328" s="2" t="s">
        <v>4042</v>
      </c>
      <c r="C328" s="2" t="s">
        <v>3325</v>
      </c>
      <c r="D328" s="2" t="s">
        <v>4043</v>
      </c>
    </row>
    <row r="329" customFormat="false" ht="15" hidden="false" customHeight="false" outlineLevel="0" collapsed="false">
      <c r="A329" s="2" t="s">
        <v>1747</v>
      </c>
      <c r="B329" s="2" t="s">
        <v>4044</v>
      </c>
      <c r="C329" s="2" t="s">
        <v>3325</v>
      </c>
      <c r="D329" s="2" t="s">
        <v>4045</v>
      </c>
    </row>
    <row r="330" customFormat="false" ht="15" hidden="false" customHeight="false" outlineLevel="0" collapsed="false">
      <c r="A330" s="2" t="s">
        <v>1752</v>
      </c>
      <c r="B330" s="2" t="s">
        <v>4046</v>
      </c>
      <c r="C330" s="2" t="s">
        <v>3325</v>
      </c>
      <c r="D330" s="2" t="s">
        <v>4047</v>
      </c>
    </row>
    <row r="331" customFormat="false" ht="15" hidden="false" customHeight="false" outlineLevel="0" collapsed="false">
      <c r="A331" s="2" t="s">
        <v>1548</v>
      </c>
      <c r="B331" s="2" t="s">
        <v>4048</v>
      </c>
      <c r="C331" s="2" t="s">
        <v>3325</v>
      </c>
      <c r="D331" s="2" t="s">
        <v>4049</v>
      </c>
    </row>
    <row r="332" customFormat="false" ht="23.85" hidden="false" customHeight="false" outlineLevel="0" collapsed="false">
      <c r="A332" s="2" t="s">
        <v>4050</v>
      </c>
      <c r="B332" s="2" t="s">
        <v>4051</v>
      </c>
      <c r="C332" s="2" t="s">
        <v>3325</v>
      </c>
      <c r="D332" s="2" t="s">
        <v>4052</v>
      </c>
    </row>
    <row r="333" customFormat="false" ht="23.85" hidden="false" customHeight="false" outlineLevel="0" collapsed="false">
      <c r="A333" s="2" t="s">
        <v>2102</v>
      </c>
      <c r="B333" s="2" t="s">
        <v>4053</v>
      </c>
      <c r="C333" s="2" t="s">
        <v>3325</v>
      </c>
      <c r="D333" s="2" t="s">
        <v>4054</v>
      </c>
    </row>
    <row r="334" customFormat="false" ht="23.85" hidden="false" customHeight="false" outlineLevel="0" collapsed="false">
      <c r="A334" s="2" t="s">
        <v>1982</v>
      </c>
      <c r="B334" s="2" t="s">
        <v>4055</v>
      </c>
      <c r="C334" s="2" t="s">
        <v>3325</v>
      </c>
      <c r="D334" s="2" t="s">
        <v>4056</v>
      </c>
    </row>
    <row r="335" customFormat="false" ht="23.85" hidden="false" customHeight="false" outlineLevel="0" collapsed="false">
      <c r="A335" s="2" t="s">
        <v>2150</v>
      </c>
      <c r="B335" s="2" t="s">
        <v>4057</v>
      </c>
      <c r="C335" s="2" t="s">
        <v>3325</v>
      </c>
      <c r="D335" s="2" t="s">
        <v>4058</v>
      </c>
    </row>
    <row r="336" customFormat="false" ht="23.85" hidden="false" customHeight="false" outlineLevel="0" collapsed="false">
      <c r="A336" s="2" t="s">
        <v>2006</v>
      </c>
      <c r="B336" s="2" t="s">
        <v>4059</v>
      </c>
      <c r="C336" s="2" t="s">
        <v>3325</v>
      </c>
      <c r="D336" s="2" t="s">
        <v>4060</v>
      </c>
    </row>
    <row r="337" customFormat="false" ht="23.85" hidden="false" customHeight="false" outlineLevel="0" collapsed="false">
      <c r="A337" s="2" t="s">
        <v>2154</v>
      </c>
      <c r="B337" s="2" t="s">
        <v>4061</v>
      </c>
      <c r="C337" s="2" t="s">
        <v>3325</v>
      </c>
      <c r="D337" s="2" t="s">
        <v>4062</v>
      </c>
    </row>
    <row r="338" customFormat="false" ht="23.85" hidden="false" customHeight="false" outlineLevel="0" collapsed="false">
      <c r="A338" s="2" t="s">
        <v>2169</v>
      </c>
      <c r="B338" s="2" t="s">
        <v>4063</v>
      </c>
      <c r="C338" s="2" t="s">
        <v>3325</v>
      </c>
      <c r="D338" s="2" t="s">
        <v>4064</v>
      </c>
    </row>
    <row r="339" customFormat="false" ht="23.85" hidden="false" customHeight="false" outlineLevel="0" collapsed="false">
      <c r="A339" s="2" t="s">
        <v>1958</v>
      </c>
      <c r="B339" s="2" t="s">
        <v>4065</v>
      </c>
      <c r="C339" s="2" t="s">
        <v>3325</v>
      </c>
      <c r="D339" s="2" t="s">
        <v>4066</v>
      </c>
    </row>
    <row r="340" customFormat="false" ht="23.85" hidden="false" customHeight="false" outlineLevel="0" collapsed="false">
      <c r="A340" s="2" t="s">
        <v>2064</v>
      </c>
      <c r="B340" s="2" t="s">
        <v>4067</v>
      </c>
      <c r="C340" s="2" t="s">
        <v>3325</v>
      </c>
      <c r="D340" s="2" t="s">
        <v>4068</v>
      </c>
    </row>
    <row r="341" customFormat="false" ht="23.85" hidden="false" customHeight="false" outlineLevel="0" collapsed="false">
      <c r="A341" s="2" t="s">
        <v>2080</v>
      </c>
      <c r="B341" s="2" t="s">
        <v>4069</v>
      </c>
      <c r="C341" s="2" t="s">
        <v>3325</v>
      </c>
      <c r="D341" s="2" t="s">
        <v>4070</v>
      </c>
    </row>
    <row r="342" customFormat="false" ht="23.85" hidden="false" customHeight="false" outlineLevel="0" collapsed="false">
      <c r="A342" s="2" t="s">
        <v>2069</v>
      </c>
      <c r="B342" s="2" t="s">
        <v>4071</v>
      </c>
      <c r="C342" s="2" t="s">
        <v>3325</v>
      </c>
      <c r="D342" s="2" t="s">
        <v>4072</v>
      </c>
    </row>
    <row r="343" customFormat="false" ht="23.85" hidden="false" customHeight="false" outlineLevel="0" collapsed="false">
      <c r="A343" s="2" t="s">
        <v>2130</v>
      </c>
      <c r="B343" s="2" t="s">
        <v>4073</v>
      </c>
      <c r="C343" s="2" t="s">
        <v>3325</v>
      </c>
      <c r="D343" s="2" t="s">
        <v>4074</v>
      </c>
    </row>
    <row r="344" customFormat="false" ht="23.85" hidden="false" customHeight="false" outlineLevel="0" collapsed="false">
      <c r="A344" s="2" t="s">
        <v>2074</v>
      </c>
      <c r="B344" s="2" t="s">
        <v>4075</v>
      </c>
      <c r="C344" s="2" t="s">
        <v>3325</v>
      </c>
      <c r="D344" s="2" t="s">
        <v>4076</v>
      </c>
    </row>
    <row r="345" customFormat="false" ht="23.85" hidden="false" customHeight="false" outlineLevel="0" collapsed="false">
      <c r="A345" s="2" t="s">
        <v>1902</v>
      </c>
      <c r="B345" s="2" t="s">
        <v>4077</v>
      </c>
      <c r="C345" s="2" t="s">
        <v>3325</v>
      </c>
      <c r="D345" s="2" t="s">
        <v>4078</v>
      </c>
    </row>
    <row r="346" customFormat="false" ht="23.85" hidden="false" customHeight="false" outlineLevel="0" collapsed="false">
      <c r="A346" s="2" t="s">
        <v>1991</v>
      </c>
      <c r="B346" s="2" t="s">
        <v>4079</v>
      </c>
      <c r="C346" s="2" t="s">
        <v>3325</v>
      </c>
      <c r="D346" s="2" t="s">
        <v>4080</v>
      </c>
    </row>
    <row r="347" customFormat="false" ht="23.85" hidden="false" customHeight="false" outlineLevel="0" collapsed="false">
      <c r="A347" s="2" t="s">
        <v>1817</v>
      </c>
      <c r="B347" s="2" t="s">
        <v>4081</v>
      </c>
      <c r="C347" s="2" t="s">
        <v>3325</v>
      </c>
      <c r="D347" s="2" t="s">
        <v>4082</v>
      </c>
    </row>
    <row r="348" customFormat="false" ht="23.85" hidden="false" customHeight="false" outlineLevel="0" collapsed="false">
      <c r="A348" s="2" t="s">
        <v>2135</v>
      </c>
      <c r="B348" s="2" t="s">
        <v>4083</v>
      </c>
      <c r="C348" s="2" t="s">
        <v>3325</v>
      </c>
      <c r="D348" s="2" t="s">
        <v>4084</v>
      </c>
    </row>
    <row r="349" customFormat="false" ht="23.85" hidden="false" customHeight="false" outlineLevel="0" collapsed="false">
      <c r="A349" s="2" t="s">
        <v>1787</v>
      </c>
      <c r="B349" s="2" t="s">
        <v>4085</v>
      </c>
      <c r="C349" s="2" t="s">
        <v>3325</v>
      </c>
      <c r="D349" s="2" t="s">
        <v>4086</v>
      </c>
    </row>
    <row r="350" customFormat="false" ht="23.85" hidden="false" customHeight="false" outlineLevel="0" collapsed="false">
      <c r="A350" s="2" t="s">
        <v>1802</v>
      </c>
      <c r="B350" s="2" t="s">
        <v>4087</v>
      </c>
      <c r="C350" s="2" t="s">
        <v>3325</v>
      </c>
      <c r="D350" s="2" t="s">
        <v>4088</v>
      </c>
    </row>
    <row r="351" customFormat="false" ht="23.85" hidden="false" customHeight="false" outlineLevel="0" collapsed="false">
      <c r="A351" s="2" t="s">
        <v>1833</v>
      </c>
      <c r="B351" s="2" t="s">
        <v>4089</v>
      </c>
      <c r="C351" s="2" t="s">
        <v>3325</v>
      </c>
      <c r="D351" s="2" t="s">
        <v>4090</v>
      </c>
    </row>
    <row r="352" customFormat="false" ht="23.85" hidden="false" customHeight="false" outlineLevel="0" collapsed="false">
      <c r="A352" s="2" t="s">
        <v>1858</v>
      </c>
      <c r="B352" s="2" t="s">
        <v>4091</v>
      </c>
      <c r="C352" s="2" t="s">
        <v>3325</v>
      </c>
      <c r="D352" s="2" t="s">
        <v>4092</v>
      </c>
    </row>
    <row r="353" customFormat="false" ht="23.85" hidden="false" customHeight="false" outlineLevel="0" collapsed="false">
      <c r="A353" s="2" t="s">
        <v>2001</v>
      </c>
      <c r="B353" s="2" t="s">
        <v>4093</v>
      </c>
      <c r="C353" s="2" t="s">
        <v>3325</v>
      </c>
      <c r="D353" s="2" t="s">
        <v>4094</v>
      </c>
    </row>
    <row r="354" customFormat="false" ht="23.85" hidden="false" customHeight="false" outlineLevel="0" collapsed="false">
      <c r="A354" s="2" t="s">
        <v>2091</v>
      </c>
      <c r="B354" s="2" t="s">
        <v>4095</v>
      </c>
      <c r="C354" s="2" t="s">
        <v>3325</v>
      </c>
      <c r="D354" s="2" t="s">
        <v>4096</v>
      </c>
    </row>
    <row r="355" customFormat="false" ht="23.85" hidden="false" customHeight="false" outlineLevel="0" collapsed="false">
      <c r="A355" s="2" t="s">
        <v>4097</v>
      </c>
      <c r="B355" s="2" t="s">
        <v>4098</v>
      </c>
      <c r="C355" s="2" t="s">
        <v>3325</v>
      </c>
      <c r="D355" s="2" t="s">
        <v>4099</v>
      </c>
    </row>
    <row r="356" customFormat="false" ht="23.85" hidden="false" customHeight="false" outlineLevel="0" collapsed="false">
      <c r="A356" s="2" t="s">
        <v>4100</v>
      </c>
      <c r="B356" s="2" t="s">
        <v>4101</v>
      </c>
      <c r="C356" s="2" t="s">
        <v>3325</v>
      </c>
      <c r="D356" s="2" t="s">
        <v>4102</v>
      </c>
    </row>
    <row r="357" customFormat="false" ht="23.85" hidden="false" customHeight="false" outlineLevel="0" collapsed="false">
      <c r="A357" s="2" t="s">
        <v>4103</v>
      </c>
      <c r="B357" s="2" t="s">
        <v>4104</v>
      </c>
      <c r="C357" s="2" t="s">
        <v>3325</v>
      </c>
      <c r="D357" s="2" t="s">
        <v>4105</v>
      </c>
    </row>
    <row r="358" customFormat="false" ht="23.85" hidden="false" customHeight="false" outlineLevel="0" collapsed="false">
      <c r="A358" s="2" t="s">
        <v>2108</v>
      </c>
      <c r="B358" s="2" t="s">
        <v>4106</v>
      </c>
      <c r="C358" s="2" t="s">
        <v>3325</v>
      </c>
      <c r="D358" s="2" t="s">
        <v>4107</v>
      </c>
    </row>
    <row r="359" customFormat="false" ht="23.85" hidden="false" customHeight="false" outlineLevel="0" collapsed="false">
      <c r="A359" s="2" t="s">
        <v>2058</v>
      </c>
      <c r="B359" s="2" t="s">
        <v>4108</v>
      </c>
      <c r="C359" s="2" t="s">
        <v>3325</v>
      </c>
      <c r="D359" s="2" t="s">
        <v>4109</v>
      </c>
    </row>
    <row r="360" customFormat="false" ht="15" hidden="false" customHeight="false" outlineLevel="0" collapsed="false">
      <c r="A360" s="2" t="s">
        <v>1168</v>
      </c>
      <c r="B360" s="2" t="s">
        <v>4110</v>
      </c>
      <c r="C360" s="2" t="s">
        <v>3189</v>
      </c>
      <c r="D360" s="2" t="s">
        <v>4111</v>
      </c>
    </row>
    <row r="361" customFormat="false" ht="15" hidden="false" customHeight="false" outlineLevel="0" collapsed="false">
      <c r="A361" s="2" t="s">
        <v>277</v>
      </c>
      <c r="B361" s="2" t="s">
        <v>4112</v>
      </c>
      <c r="C361" s="2" t="s">
        <v>3271</v>
      </c>
      <c r="D361" s="2" t="s">
        <v>3274</v>
      </c>
    </row>
    <row r="362" customFormat="false" ht="15" hidden="false" customHeight="false" outlineLevel="0" collapsed="false">
      <c r="A362" s="2" t="s">
        <v>4113</v>
      </c>
      <c r="B362" s="2" t="s">
        <v>4114</v>
      </c>
      <c r="C362" s="2" t="s">
        <v>3271</v>
      </c>
      <c r="D362" s="2" t="s">
        <v>4115</v>
      </c>
    </row>
    <row r="363" customFormat="false" ht="15" hidden="false" customHeight="false" outlineLevel="0" collapsed="false">
      <c r="A363" s="2" t="s">
        <v>1269</v>
      </c>
      <c r="B363" s="2" t="s">
        <v>4116</v>
      </c>
      <c r="C363" s="2" t="s">
        <v>3271</v>
      </c>
      <c r="D363" s="2" t="s">
        <v>4117</v>
      </c>
    </row>
    <row r="364" customFormat="false" ht="15" hidden="false" customHeight="false" outlineLevel="0" collapsed="false">
      <c r="A364" s="2" t="s">
        <v>4118</v>
      </c>
      <c r="B364" s="2" t="s">
        <v>4119</v>
      </c>
      <c r="C364" s="2" t="s">
        <v>3271</v>
      </c>
      <c r="D364" s="2" t="s">
        <v>4120</v>
      </c>
    </row>
    <row r="365" customFormat="false" ht="15" hidden="false" customHeight="false" outlineLevel="0" collapsed="false">
      <c r="A365" s="2" t="s">
        <v>1242</v>
      </c>
      <c r="B365" s="2" t="s">
        <v>4121</v>
      </c>
      <c r="C365" s="2" t="s">
        <v>3271</v>
      </c>
      <c r="D365" s="2" t="s">
        <v>4122</v>
      </c>
    </row>
    <row r="366" customFormat="false" ht="15" hidden="false" customHeight="false" outlineLevel="0" collapsed="false">
      <c r="A366" s="2" t="s">
        <v>975</v>
      </c>
      <c r="B366" s="2" t="s">
        <v>4123</v>
      </c>
      <c r="C366" s="2" t="s">
        <v>3271</v>
      </c>
      <c r="D366" s="2" t="s">
        <v>4124</v>
      </c>
    </row>
    <row r="367" customFormat="false" ht="15" hidden="false" customHeight="false" outlineLevel="0" collapsed="false">
      <c r="A367" s="2" t="s">
        <v>1061</v>
      </c>
      <c r="B367" s="2" t="s">
        <v>4125</v>
      </c>
      <c r="C367" s="2" t="s">
        <v>3271</v>
      </c>
      <c r="D367" s="2" t="s">
        <v>4126</v>
      </c>
    </row>
    <row r="368" customFormat="false" ht="15" hidden="false" customHeight="false" outlineLevel="0" collapsed="false">
      <c r="A368" s="2" t="s">
        <v>865</v>
      </c>
      <c r="B368" s="2" t="s">
        <v>4127</v>
      </c>
      <c r="C368" s="2" t="s">
        <v>3271</v>
      </c>
      <c r="D368" s="2" t="s">
        <v>4128</v>
      </c>
    </row>
    <row r="369" customFormat="false" ht="15" hidden="false" customHeight="false" outlineLevel="0" collapsed="false">
      <c r="A369" s="2" t="s">
        <v>4129</v>
      </c>
      <c r="B369" s="2" t="s">
        <v>4130</v>
      </c>
      <c r="C369" s="2" t="s">
        <v>3271</v>
      </c>
      <c r="D369" s="2" t="s">
        <v>4131</v>
      </c>
    </row>
    <row r="370" customFormat="false" ht="23.85" hidden="false" customHeight="false" outlineLevel="0" collapsed="false">
      <c r="A370" s="2" t="s">
        <v>4132</v>
      </c>
      <c r="B370" s="2" t="s">
        <v>4133</v>
      </c>
      <c r="C370" s="2" t="s">
        <v>3325</v>
      </c>
      <c r="D370" s="2" t="s">
        <v>4134</v>
      </c>
    </row>
    <row r="371" customFormat="false" ht="23.85" hidden="false" customHeight="false" outlineLevel="0" collapsed="false">
      <c r="A371" s="2" t="s">
        <v>1459</v>
      </c>
      <c r="B371" s="2" t="s">
        <v>4135</v>
      </c>
      <c r="C371" s="2" t="s">
        <v>3325</v>
      </c>
      <c r="D371" s="2" t="s">
        <v>4136</v>
      </c>
    </row>
    <row r="372" customFormat="false" ht="23.85" hidden="false" customHeight="false" outlineLevel="0" collapsed="false">
      <c r="A372" s="2" t="s">
        <v>1486</v>
      </c>
      <c r="B372" s="2" t="s">
        <v>4137</v>
      </c>
      <c r="C372" s="2" t="s">
        <v>3325</v>
      </c>
      <c r="D372" s="2" t="s">
        <v>4138</v>
      </c>
    </row>
    <row r="373" customFormat="false" ht="23.85" hidden="false" customHeight="false" outlineLevel="0" collapsed="false">
      <c r="A373" s="2" t="s">
        <v>1432</v>
      </c>
      <c r="B373" s="2" t="s">
        <v>4139</v>
      </c>
      <c r="C373" s="2" t="s">
        <v>3325</v>
      </c>
      <c r="D373" s="2" t="s">
        <v>4140</v>
      </c>
    </row>
    <row r="374" customFormat="false" ht="23.85" hidden="false" customHeight="false" outlineLevel="0" collapsed="false">
      <c r="A374" s="2" t="s">
        <v>1464</v>
      </c>
      <c r="B374" s="2" t="s">
        <v>4141</v>
      </c>
      <c r="C374" s="2" t="s">
        <v>3325</v>
      </c>
      <c r="D374" s="2" t="s">
        <v>4142</v>
      </c>
    </row>
    <row r="375" customFormat="false" ht="23.85" hidden="false" customHeight="false" outlineLevel="0" collapsed="false">
      <c r="A375" s="2" t="s">
        <v>1481</v>
      </c>
      <c r="B375" s="2" t="s">
        <v>4143</v>
      </c>
      <c r="C375" s="2" t="s">
        <v>3325</v>
      </c>
      <c r="D375" s="2" t="s">
        <v>4144</v>
      </c>
    </row>
    <row r="376" customFormat="false" ht="23.85" hidden="false" customHeight="false" outlineLevel="0" collapsed="false">
      <c r="A376" s="2" t="s">
        <v>1454</v>
      </c>
      <c r="B376" s="2" t="s">
        <v>4145</v>
      </c>
      <c r="C376" s="2" t="s">
        <v>3325</v>
      </c>
      <c r="D376" s="2" t="s">
        <v>4146</v>
      </c>
    </row>
    <row r="377" customFormat="false" ht="15" hidden="false" customHeight="false" outlineLevel="0" collapsed="false">
      <c r="A377" s="2" t="s">
        <v>4147</v>
      </c>
      <c r="B377" s="2" t="s">
        <v>4148</v>
      </c>
      <c r="C377" s="2" t="s">
        <v>3271</v>
      </c>
      <c r="D377" s="2" t="s">
        <v>4149</v>
      </c>
    </row>
    <row r="378" customFormat="false" ht="15" hidden="false" customHeight="false" outlineLevel="0" collapsed="false">
      <c r="A378" s="2" t="s">
        <v>2192</v>
      </c>
      <c r="B378" s="2" t="s">
        <v>3198</v>
      </c>
      <c r="C378" s="2" t="s">
        <v>3189</v>
      </c>
      <c r="D378" s="2" t="s">
        <v>3199</v>
      </c>
    </row>
    <row r="379" customFormat="false" ht="35.05" hidden="false" customHeight="false" outlineLevel="0" collapsed="false">
      <c r="A379" s="2" t="s">
        <v>1627</v>
      </c>
      <c r="B379" s="2" t="s">
        <v>4150</v>
      </c>
      <c r="C379" s="2" t="s">
        <v>3325</v>
      </c>
      <c r="D379" s="2" t="s">
        <v>4151</v>
      </c>
    </row>
    <row r="380" customFormat="false" ht="35.05" hidden="false" customHeight="false" outlineLevel="0" collapsed="false">
      <c r="A380" s="2" t="s">
        <v>4152</v>
      </c>
      <c r="B380" s="2" t="s">
        <v>4153</v>
      </c>
      <c r="C380" s="2" t="s">
        <v>3325</v>
      </c>
      <c r="D380" s="2" t="s">
        <v>4154</v>
      </c>
    </row>
    <row r="381" customFormat="false" ht="23.85" hidden="false" customHeight="false" outlineLevel="0" collapsed="false">
      <c r="A381" s="2" t="s">
        <v>4155</v>
      </c>
      <c r="B381" s="2" t="s">
        <v>4156</v>
      </c>
      <c r="C381" s="2" t="s">
        <v>3231</v>
      </c>
      <c r="D381" s="2" t="s">
        <v>4157</v>
      </c>
    </row>
    <row r="382" customFormat="false" ht="15" hidden="false" customHeight="false" outlineLevel="0" collapsed="false">
      <c r="A382" s="2" t="s">
        <v>4158</v>
      </c>
      <c r="B382" s="2" t="s">
        <v>4159</v>
      </c>
      <c r="C382" s="2" t="s">
        <v>3231</v>
      </c>
      <c r="D382" s="2" t="s">
        <v>4160</v>
      </c>
    </row>
    <row r="383" customFormat="false" ht="15" hidden="false" customHeight="false" outlineLevel="0" collapsed="false">
      <c r="A383" s="2" t="s">
        <v>4161</v>
      </c>
      <c r="B383" s="2" t="s">
        <v>4162</v>
      </c>
      <c r="C383" s="2" t="s">
        <v>3231</v>
      </c>
      <c r="D383" s="2" t="s">
        <v>4163</v>
      </c>
    </row>
    <row r="384" customFormat="false" ht="15" hidden="false" customHeight="false" outlineLevel="0" collapsed="false">
      <c r="A384" s="2" t="s">
        <v>4164</v>
      </c>
      <c r="B384" s="2" t="s">
        <v>4165</v>
      </c>
      <c r="C384" s="2" t="s">
        <v>3231</v>
      </c>
      <c r="D384" s="2" t="s">
        <v>4166</v>
      </c>
    </row>
    <row r="385" customFormat="false" ht="15" hidden="false" customHeight="false" outlineLevel="0" collapsed="false">
      <c r="A385" s="2" t="s">
        <v>4167</v>
      </c>
      <c r="B385" s="2" t="s">
        <v>4168</v>
      </c>
      <c r="C385" s="2" t="s">
        <v>3231</v>
      </c>
      <c r="D385" s="2" t="s">
        <v>4169</v>
      </c>
    </row>
    <row r="386" customFormat="false" ht="15" hidden="false" customHeight="false" outlineLevel="0" collapsed="false">
      <c r="A386" s="2" t="s">
        <v>4170</v>
      </c>
      <c r="B386" s="2" t="s">
        <v>4171</v>
      </c>
      <c r="C386" s="2" t="s">
        <v>3231</v>
      </c>
      <c r="D386" s="2" t="s">
        <v>4172</v>
      </c>
    </row>
    <row r="387" customFormat="false" ht="15" hidden="false" customHeight="false" outlineLevel="0" collapsed="false">
      <c r="A387" s="2" t="s">
        <v>4173</v>
      </c>
      <c r="B387" s="2" t="s">
        <v>4174</v>
      </c>
      <c r="C387" s="2" t="s">
        <v>3231</v>
      </c>
      <c r="D387" s="2" t="s">
        <v>4175</v>
      </c>
    </row>
    <row r="388" customFormat="false" ht="15" hidden="false" customHeight="false" outlineLevel="0" collapsed="false">
      <c r="A388" s="2" t="s">
        <v>4176</v>
      </c>
      <c r="B388" s="2" t="s">
        <v>4177</v>
      </c>
      <c r="C388" s="2" t="s">
        <v>3231</v>
      </c>
      <c r="D388" s="2" t="s">
        <v>4178</v>
      </c>
    </row>
    <row r="389" customFormat="false" ht="15" hidden="false" customHeight="false" outlineLevel="0" collapsed="false">
      <c r="A389" s="2" t="s">
        <v>4179</v>
      </c>
      <c r="B389" s="2" t="s">
        <v>4180</v>
      </c>
      <c r="C389" s="2" t="s">
        <v>3231</v>
      </c>
      <c r="D389" s="2" t="s">
        <v>4181</v>
      </c>
    </row>
    <row r="390" customFormat="false" ht="15" hidden="false" customHeight="false" outlineLevel="0" collapsed="false">
      <c r="A390" s="2" t="s">
        <v>4182</v>
      </c>
      <c r="B390" s="2" t="s">
        <v>4183</v>
      </c>
      <c r="C390" s="2" t="s">
        <v>3231</v>
      </c>
      <c r="D390" s="2" t="s">
        <v>4184</v>
      </c>
    </row>
    <row r="391" customFormat="false" ht="15" hidden="false" customHeight="false" outlineLevel="0" collapsed="false">
      <c r="A391" s="2" t="s">
        <v>4185</v>
      </c>
      <c r="B391" s="2" t="s">
        <v>4186</v>
      </c>
      <c r="C391" s="2" t="s">
        <v>3231</v>
      </c>
      <c r="D391" s="2" t="s">
        <v>4187</v>
      </c>
    </row>
    <row r="392" customFormat="false" ht="15" hidden="false" customHeight="false" outlineLevel="0" collapsed="false">
      <c r="A392" s="2" t="s">
        <v>4188</v>
      </c>
      <c r="B392" s="2" t="s">
        <v>4189</v>
      </c>
      <c r="C392" s="2" t="s">
        <v>3231</v>
      </c>
      <c r="D392" s="2" t="s">
        <v>4190</v>
      </c>
    </row>
    <row r="393" customFormat="false" ht="15" hidden="false" customHeight="false" outlineLevel="0" collapsed="false">
      <c r="A393" s="2" t="s">
        <v>4191</v>
      </c>
      <c r="B393" s="2" t="s">
        <v>4192</v>
      </c>
      <c r="C393" s="2" t="s">
        <v>3231</v>
      </c>
      <c r="D393" s="2" t="s">
        <v>4193</v>
      </c>
    </row>
    <row r="394" customFormat="false" ht="15" hidden="false" customHeight="false" outlineLevel="0" collapsed="false">
      <c r="A394" s="2" t="s">
        <v>4194</v>
      </c>
      <c r="B394" s="2" t="s">
        <v>4195</v>
      </c>
      <c r="C394" s="2" t="s">
        <v>3231</v>
      </c>
      <c r="D394" s="2" t="s">
        <v>4196</v>
      </c>
    </row>
    <row r="395" customFormat="false" ht="15" hidden="false" customHeight="false" outlineLevel="0" collapsed="false">
      <c r="A395" s="2" t="s">
        <v>4197</v>
      </c>
      <c r="B395" s="2" t="s">
        <v>4198</v>
      </c>
      <c r="C395" s="2" t="s">
        <v>3231</v>
      </c>
      <c r="D395" s="2" t="s">
        <v>3265</v>
      </c>
    </row>
    <row r="396" customFormat="false" ht="15" hidden="false" customHeight="false" outlineLevel="0" collapsed="false">
      <c r="A396" s="2" t="s">
        <v>4199</v>
      </c>
      <c r="B396" s="2" t="s">
        <v>4200</v>
      </c>
      <c r="C396" s="2" t="s">
        <v>3189</v>
      </c>
      <c r="D396" s="2" t="s">
        <v>4201</v>
      </c>
    </row>
    <row r="397" customFormat="false" ht="15" hidden="false" customHeight="false" outlineLevel="0" collapsed="false">
      <c r="A397" s="2" t="s">
        <v>4202</v>
      </c>
      <c r="B397" s="2" t="s">
        <v>4203</v>
      </c>
      <c r="C397" s="2" t="s">
        <v>3189</v>
      </c>
      <c r="D397" s="2" t="s">
        <v>4204</v>
      </c>
    </row>
    <row r="398" customFormat="false" ht="15" hidden="false" customHeight="false" outlineLevel="0" collapsed="false">
      <c r="A398" s="2" t="s">
        <v>4205</v>
      </c>
      <c r="B398" s="2" t="s">
        <v>4206</v>
      </c>
      <c r="C398" s="2" t="s">
        <v>3189</v>
      </c>
      <c r="D398" s="2" t="s">
        <v>4207</v>
      </c>
    </row>
    <row r="399" customFormat="false" ht="15" hidden="false" customHeight="false" outlineLevel="0" collapsed="false">
      <c r="A399" s="2" t="s">
        <v>4208</v>
      </c>
      <c r="B399" s="2" t="s">
        <v>4209</v>
      </c>
      <c r="C399" s="2" t="s">
        <v>3189</v>
      </c>
      <c r="D399" s="2" t="s">
        <v>4210</v>
      </c>
    </row>
    <row r="400" customFormat="false" ht="15" hidden="false" customHeight="false" outlineLevel="0" collapsed="false">
      <c r="A400" s="2" t="s">
        <v>4211</v>
      </c>
      <c r="B400" s="2" t="s">
        <v>4212</v>
      </c>
      <c r="C400" s="2" t="s">
        <v>3271</v>
      </c>
      <c r="D400" s="2" t="s">
        <v>4213</v>
      </c>
    </row>
    <row r="401" customFormat="false" ht="15" hidden="false" customHeight="false" outlineLevel="0" collapsed="false">
      <c r="A401" s="2" t="s">
        <v>4214</v>
      </c>
      <c r="B401" s="2" t="s">
        <v>4215</v>
      </c>
      <c r="C401" s="2" t="s">
        <v>3189</v>
      </c>
      <c r="D401" s="2" t="s">
        <v>4216</v>
      </c>
    </row>
    <row r="402" customFormat="false" ht="15" hidden="false" customHeight="false" outlineLevel="0" collapsed="false">
      <c r="A402" s="2" t="s">
        <v>4217</v>
      </c>
      <c r="B402" s="2" t="s">
        <v>4218</v>
      </c>
      <c r="C402" s="2" t="s">
        <v>3189</v>
      </c>
      <c r="D402" s="2" t="s">
        <v>3190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4"/>
    <col collapsed="false" customWidth="true" hidden="false" outlineLevel="0" max="3" min="3" style="0" width="110"/>
  </cols>
  <sheetData>
    <row r="1" customFormat="false" ht="15" hidden="false" customHeight="false" outlineLevel="0" collapsed="false">
      <c r="A1" s="3" t="s">
        <v>4219</v>
      </c>
      <c r="B1" s="3" t="s">
        <v>4220</v>
      </c>
      <c r="C1" s="3" t="s">
        <v>4221</v>
      </c>
    </row>
    <row r="2" customFormat="false" ht="15" hidden="false" customHeight="false" outlineLevel="0" collapsed="false">
      <c r="A2" s="2" t="s">
        <v>4222</v>
      </c>
      <c r="B2" s="2" t="s">
        <v>29</v>
      </c>
      <c r="C2" s="2" t="s">
        <v>4223</v>
      </c>
    </row>
    <row r="3" customFormat="false" ht="15" hidden="false" customHeight="false" outlineLevel="0" collapsed="false">
      <c r="A3" s="2" t="s">
        <v>4222</v>
      </c>
      <c r="B3" s="2" t="s">
        <v>30</v>
      </c>
      <c r="C3" s="2" t="s">
        <v>4224</v>
      </c>
    </row>
    <row r="4" customFormat="false" ht="15" hidden="false" customHeight="false" outlineLevel="0" collapsed="false">
      <c r="A4" s="2" t="s">
        <v>4222</v>
      </c>
      <c r="B4" s="2" t="s">
        <v>31</v>
      </c>
      <c r="C4" s="2" t="s">
        <v>4225</v>
      </c>
    </row>
    <row r="5" customFormat="false" ht="23.85" hidden="false" customHeight="false" outlineLevel="0" collapsed="false">
      <c r="A5" s="2" t="s">
        <v>4222</v>
      </c>
      <c r="B5" s="2" t="s">
        <v>32</v>
      </c>
      <c r="C5" s="2" t="s">
        <v>4226</v>
      </c>
    </row>
    <row r="6" customFormat="false" ht="15" hidden="false" customHeight="false" outlineLevel="0" collapsed="false">
      <c r="A6" s="2" t="s">
        <v>4222</v>
      </c>
      <c r="B6" s="2" t="s">
        <v>33</v>
      </c>
      <c r="C6" s="2" t="s">
        <v>4227</v>
      </c>
    </row>
    <row r="7" customFormat="false" ht="15" hidden="false" customHeight="false" outlineLevel="0" collapsed="false">
      <c r="A7" s="2" t="s">
        <v>4222</v>
      </c>
      <c r="B7" s="2" t="s">
        <v>34</v>
      </c>
      <c r="C7" s="2" t="s">
        <v>4228</v>
      </c>
    </row>
    <row r="8" customFormat="false" ht="15" hidden="false" customHeight="false" outlineLevel="0" collapsed="false">
      <c r="A8" s="2" t="s">
        <v>4222</v>
      </c>
      <c r="B8" s="2" t="s">
        <v>35</v>
      </c>
      <c r="C8" s="2" t="s">
        <v>4229</v>
      </c>
    </row>
    <row r="9" customFormat="false" ht="15" hidden="false" customHeight="false" outlineLevel="0" collapsed="false">
      <c r="A9" s="2" t="s">
        <v>4222</v>
      </c>
      <c r="B9" s="2" t="s">
        <v>36</v>
      </c>
      <c r="C9" s="2" t="s">
        <v>4230</v>
      </c>
    </row>
    <row r="10" customFormat="false" ht="23.85" hidden="false" customHeight="false" outlineLevel="0" collapsed="false">
      <c r="A10" s="2" t="s">
        <v>4222</v>
      </c>
      <c r="B10" s="2" t="s">
        <v>43</v>
      </c>
      <c r="C10" s="2" t="s">
        <v>4231</v>
      </c>
    </row>
    <row r="11" customFormat="false" ht="15" hidden="false" customHeight="false" outlineLevel="0" collapsed="false">
      <c r="A11" s="2" t="s">
        <v>4222</v>
      </c>
      <c r="B11" s="2" t="s">
        <v>44</v>
      </c>
      <c r="C11" s="2" t="s">
        <v>4232</v>
      </c>
    </row>
    <row r="12" customFormat="false" ht="23.85" hidden="false" customHeight="false" outlineLevel="0" collapsed="false">
      <c r="A12" s="2" t="s">
        <v>4222</v>
      </c>
      <c r="B12" s="2" t="s">
        <v>45</v>
      </c>
      <c r="C12" s="2" t="s">
        <v>4233</v>
      </c>
    </row>
    <row r="13" customFormat="false" ht="23.85" hidden="false" customHeight="false" outlineLevel="0" collapsed="false">
      <c r="A13" s="2" t="s">
        <v>4222</v>
      </c>
      <c r="B13" s="2" t="s">
        <v>46</v>
      </c>
      <c r="C13" s="2" t="s">
        <v>4234</v>
      </c>
    </row>
    <row r="14" customFormat="false" ht="15" hidden="false" customHeight="false" outlineLevel="0" collapsed="false">
      <c r="A14" s="2" t="s">
        <v>4222</v>
      </c>
      <c r="B14" s="2" t="s">
        <v>37</v>
      </c>
      <c r="C14" s="2" t="s">
        <v>4235</v>
      </c>
    </row>
    <row r="15" customFormat="false" ht="15" hidden="false" customHeight="false" outlineLevel="0" collapsed="false">
      <c r="A15" s="2" t="s">
        <v>4222</v>
      </c>
      <c r="B15" s="2" t="s">
        <v>38</v>
      </c>
      <c r="C15" s="2" t="s">
        <v>4236</v>
      </c>
    </row>
    <row r="16" customFormat="false" ht="15" hidden="false" customHeight="false" outlineLevel="0" collapsed="false">
      <c r="A16" s="2" t="s">
        <v>4222</v>
      </c>
      <c r="B16" s="2" t="s">
        <v>39</v>
      </c>
      <c r="C16" s="2" t="s">
        <v>4237</v>
      </c>
    </row>
    <row r="17" customFormat="false" ht="23.85" hidden="false" customHeight="false" outlineLevel="0" collapsed="false">
      <c r="A17" s="2" t="s">
        <v>4222</v>
      </c>
      <c r="B17" s="2" t="s">
        <v>40</v>
      </c>
      <c r="C17" s="2" t="s">
        <v>4238</v>
      </c>
    </row>
    <row r="18" customFormat="false" ht="15" hidden="false" customHeight="false" outlineLevel="0" collapsed="false">
      <c r="A18" s="2" t="s">
        <v>4222</v>
      </c>
      <c r="B18" s="2" t="s">
        <v>41</v>
      </c>
      <c r="C18" s="2" t="s">
        <v>4239</v>
      </c>
    </row>
    <row r="19" customFormat="false" ht="15" hidden="false" customHeight="false" outlineLevel="0" collapsed="false">
      <c r="A19" s="2" t="s">
        <v>4222</v>
      </c>
      <c r="B19" s="2" t="s">
        <v>42</v>
      </c>
      <c r="C19" s="2" t="s">
        <v>4240</v>
      </c>
    </row>
    <row r="20" customFormat="false" ht="23.85" hidden="false" customHeight="false" outlineLevel="0" collapsed="false">
      <c r="A20" s="2" t="s">
        <v>4222</v>
      </c>
      <c r="B20" s="2" t="s">
        <v>4241</v>
      </c>
      <c r="C20" s="2" t="s">
        <v>4242</v>
      </c>
    </row>
    <row r="21" customFormat="false" ht="15" hidden="false" customHeight="false" outlineLevel="0" collapsed="false">
      <c r="A21" s="2" t="s">
        <v>4222</v>
      </c>
      <c r="B21" s="2" t="s">
        <v>47</v>
      </c>
      <c r="C21" s="2" t="s">
        <v>4243</v>
      </c>
    </row>
    <row r="22" customFormat="false" ht="15" hidden="false" customHeight="false" outlineLevel="0" collapsed="false">
      <c r="A22" s="2" t="s">
        <v>4222</v>
      </c>
      <c r="B22" s="2" t="s">
        <v>48</v>
      </c>
      <c r="C22" s="2" t="s">
        <v>4244</v>
      </c>
    </row>
    <row r="23" customFormat="false" ht="15" hidden="false" customHeight="false" outlineLevel="0" collapsed="false">
      <c r="A23" s="2" t="s">
        <v>4222</v>
      </c>
      <c r="B23" s="2" t="s">
        <v>49</v>
      </c>
      <c r="C23" s="2" t="s">
        <v>4245</v>
      </c>
    </row>
    <row r="24" customFormat="false" ht="15" hidden="false" customHeight="false" outlineLevel="0" collapsed="false">
      <c r="A24" s="2" t="s">
        <v>4222</v>
      </c>
      <c r="B24" s="2" t="s">
        <v>50</v>
      </c>
      <c r="C24" s="2" t="s">
        <v>4246</v>
      </c>
    </row>
    <row r="25" customFormat="false" ht="15" hidden="false" customHeight="false" outlineLevel="0" collapsed="false">
      <c r="A25" s="2" t="s">
        <v>4222</v>
      </c>
      <c r="B25" s="2" t="s">
        <v>51</v>
      </c>
      <c r="C25" s="2" t="s">
        <v>4247</v>
      </c>
    </row>
    <row r="26" customFormat="false" ht="15" hidden="false" customHeight="false" outlineLevel="0" collapsed="false">
      <c r="A26" s="2" t="s">
        <v>4222</v>
      </c>
      <c r="B26" s="2" t="s">
        <v>52</v>
      </c>
      <c r="C26" s="2" t="s">
        <v>4248</v>
      </c>
    </row>
    <row r="27" customFormat="false" ht="15" hidden="false" customHeight="false" outlineLevel="0" collapsed="false">
      <c r="A27" s="2" t="s">
        <v>4222</v>
      </c>
      <c r="B27" s="2" t="s">
        <v>53</v>
      </c>
      <c r="C27" s="2" t="s">
        <v>4249</v>
      </c>
    </row>
    <row r="28" customFormat="false" ht="15" hidden="false" customHeight="false" outlineLevel="0" collapsed="false">
      <c r="A28" s="2" t="s">
        <v>4222</v>
      </c>
      <c r="B28" s="2" t="s">
        <v>4250</v>
      </c>
      <c r="C28" s="2" t="s">
        <v>4251</v>
      </c>
    </row>
    <row r="29" customFormat="false" ht="23.85" hidden="false" customHeight="false" outlineLevel="0" collapsed="false">
      <c r="A29" s="2" t="s">
        <v>4222</v>
      </c>
      <c r="B29" s="2" t="s">
        <v>56</v>
      </c>
      <c r="C29" s="2" t="s">
        <v>4252</v>
      </c>
    </row>
    <row r="30" customFormat="false" ht="15" hidden="false" customHeight="false" outlineLevel="0" collapsed="false">
      <c r="A30" s="2" t="s">
        <v>4222</v>
      </c>
      <c r="B30" s="2" t="s">
        <v>57</v>
      </c>
      <c r="C30" s="2" t="s">
        <v>4253</v>
      </c>
    </row>
    <row r="31" customFormat="false" ht="15" hidden="false" customHeight="false" outlineLevel="0" collapsed="false">
      <c r="A31" s="2" t="s">
        <v>4222</v>
      </c>
      <c r="B31" s="2" t="s">
        <v>58</v>
      </c>
      <c r="C31" s="2" t="s">
        <v>4254</v>
      </c>
    </row>
    <row r="32" customFormat="false" ht="15" hidden="false" customHeight="false" outlineLevel="0" collapsed="false">
      <c r="A32" s="2" t="s">
        <v>4255</v>
      </c>
      <c r="B32" s="2" t="s">
        <v>4256</v>
      </c>
      <c r="C32" s="2" t="s">
        <v>4257</v>
      </c>
    </row>
    <row r="33" customFormat="false" ht="23.85" hidden="false" customHeight="false" outlineLevel="0" collapsed="false">
      <c r="A33" s="2" t="s">
        <v>4255</v>
      </c>
      <c r="B33" s="2" t="s">
        <v>2196</v>
      </c>
      <c r="C33" s="2" t="s">
        <v>4258</v>
      </c>
    </row>
    <row r="34" customFormat="false" ht="15" hidden="false" customHeight="false" outlineLevel="0" collapsed="false">
      <c r="A34" s="2" t="s">
        <v>4255</v>
      </c>
      <c r="B34" s="2" t="s">
        <v>2199</v>
      </c>
      <c r="C34" s="2" t="s">
        <v>4259</v>
      </c>
    </row>
    <row r="35" customFormat="false" ht="15" hidden="false" customHeight="false" outlineLevel="0" collapsed="false">
      <c r="A35" s="2" t="s">
        <v>4255</v>
      </c>
      <c r="B35" s="2" t="s">
        <v>57</v>
      </c>
      <c r="C35" s="2" t="s">
        <v>4260</v>
      </c>
    </row>
    <row r="36" customFormat="false" ht="23.85" hidden="false" customHeight="false" outlineLevel="0" collapsed="false">
      <c r="A36" s="2" t="s">
        <v>4255</v>
      </c>
      <c r="B36" s="2" t="s">
        <v>2200</v>
      </c>
      <c r="C36" s="2" t="s">
        <v>4261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34"/>
    <col collapsed="false" customWidth="true" hidden="false" outlineLevel="0" max="3" min="3" style="0" width="110"/>
  </cols>
  <sheetData>
    <row r="1" customFormat="false" ht="15" hidden="false" customHeight="false" outlineLevel="0" collapsed="false">
      <c r="A1" s="3" t="s">
        <v>4262</v>
      </c>
      <c r="B1" s="3" t="s">
        <v>3155</v>
      </c>
      <c r="C1" s="3" t="s">
        <v>4263</v>
      </c>
    </row>
    <row r="2" customFormat="false" ht="35.05" hidden="false" customHeight="false" outlineLevel="0" collapsed="false">
      <c r="A2" s="2" t="s">
        <v>4264</v>
      </c>
      <c r="B2" s="2" t="s">
        <v>443</v>
      </c>
      <c r="C2" s="2" t="s">
        <v>447</v>
      </c>
    </row>
    <row r="3" customFormat="false" ht="46.25" hidden="false" customHeight="false" outlineLevel="0" collapsed="false">
      <c r="A3" s="2" t="s">
        <v>4264</v>
      </c>
      <c r="B3" s="2" t="s">
        <v>1172</v>
      </c>
      <c r="C3" s="2" t="s">
        <v>1175</v>
      </c>
    </row>
    <row r="4" customFormat="false" ht="46.25" hidden="false" customHeight="false" outlineLevel="0" collapsed="false">
      <c r="A4" s="2" t="s">
        <v>4264</v>
      </c>
      <c r="B4" s="2" t="s">
        <v>1136</v>
      </c>
      <c r="C4" s="2" t="s">
        <v>1139</v>
      </c>
    </row>
    <row r="5" customFormat="false" ht="35.05" hidden="false" customHeight="false" outlineLevel="0" collapsed="false">
      <c r="A5" s="2" t="s">
        <v>4264</v>
      </c>
      <c r="B5" s="2" t="s">
        <v>1240</v>
      </c>
      <c r="C5" s="2" t="s">
        <v>1243</v>
      </c>
    </row>
    <row r="6" customFormat="false" ht="35.05" hidden="false" customHeight="false" outlineLevel="0" collapsed="false">
      <c r="A6" s="2" t="s">
        <v>4264</v>
      </c>
      <c r="B6" s="2" t="s">
        <v>1273</v>
      </c>
      <c r="C6" s="2" t="s">
        <v>1276</v>
      </c>
    </row>
    <row r="7" customFormat="false" ht="35.05" hidden="false" customHeight="false" outlineLevel="0" collapsed="false">
      <c r="A7" s="2" t="s">
        <v>4264</v>
      </c>
      <c r="B7" s="2" t="s">
        <v>860</v>
      </c>
      <c r="C7" s="2" t="s">
        <v>866</v>
      </c>
    </row>
    <row r="8" customFormat="false" ht="15" hidden="false" customHeight="false" outlineLevel="0" collapsed="false">
      <c r="A8" s="2" t="s">
        <v>46</v>
      </c>
      <c r="B8" s="2" t="s">
        <v>280</v>
      </c>
      <c r="C8" s="2" t="s">
        <v>4265</v>
      </c>
    </row>
    <row r="9" customFormat="false" ht="15" hidden="false" customHeight="false" outlineLevel="0" collapsed="false">
      <c r="A9" s="2" t="s">
        <v>46</v>
      </c>
      <c r="B9" s="2" t="s">
        <v>200</v>
      </c>
      <c r="C9" s="2" t="s">
        <v>4266</v>
      </c>
    </row>
    <row r="10" customFormat="false" ht="15" hidden="false" customHeight="false" outlineLevel="0" collapsed="false">
      <c r="A10" s="2" t="s">
        <v>46</v>
      </c>
      <c r="B10" s="2" t="s">
        <v>211</v>
      </c>
      <c r="C10" s="2" t="s">
        <v>4267</v>
      </c>
    </row>
    <row r="11" customFormat="false" ht="15" hidden="false" customHeight="false" outlineLevel="0" collapsed="false">
      <c r="A11" s="2" t="s">
        <v>46</v>
      </c>
      <c r="B11" s="2" t="s">
        <v>187</v>
      </c>
      <c r="C11" s="2" t="s">
        <v>4268</v>
      </c>
    </row>
    <row r="12" customFormat="false" ht="15" hidden="false" customHeight="false" outlineLevel="0" collapsed="false">
      <c r="A12" s="2" t="s">
        <v>46</v>
      </c>
      <c r="B12" s="2" t="s">
        <v>207</v>
      </c>
      <c r="C12" s="2" t="s">
        <v>4269</v>
      </c>
    </row>
    <row r="13" customFormat="false" ht="15" hidden="false" customHeight="false" outlineLevel="0" collapsed="false">
      <c r="A13" s="2" t="s">
        <v>46</v>
      </c>
      <c r="B13" s="2" t="s">
        <v>262</v>
      </c>
      <c r="C13" s="2" t="s">
        <v>4270</v>
      </c>
    </row>
    <row r="14" customFormat="false" ht="15" hidden="false" customHeight="false" outlineLevel="0" collapsed="false">
      <c r="A14" s="2" t="s">
        <v>46</v>
      </c>
      <c r="B14" s="2" t="s">
        <v>172</v>
      </c>
      <c r="C14" s="2" t="s">
        <v>4271</v>
      </c>
    </row>
    <row r="15" customFormat="false" ht="15" hidden="false" customHeight="false" outlineLevel="0" collapsed="false">
      <c r="A15" s="2" t="s">
        <v>46</v>
      </c>
      <c r="B15" s="2" t="s">
        <v>219</v>
      </c>
      <c r="C15" s="2" t="s">
        <v>4272</v>
      </c>
    </row>
    <row r="16" customFormat="false" ht="23.85" hidden="false" customHeight="false" outlineLevel="0" collapsed="false">
      <c r="A16" s="2" t="s">
        <v>46</v>
      </c>
      <c r="B16" s="2" t="s">
        <v>193</v>
      </c>
      <c r="C16" s="2" t="s">
        <v>4273</v>
      </c>
    </row>
    <row r="17" customFormat="false" ht="15" hidden="false" customHeight="false" outlineLevel="0" collapsed="false">
      <c r="A17" s="2" t="s">
        <v>46</v>
      </c>
      <c r="B17" s="2" t="s">
        <v>180</v>
      </c>
      <c r="C17" s="2" t="s">
        <v>4274</v>
      </c>
    </row>
    <row r="18" customFormat="false" ht="23.85" hidden="false" customHeight="false" outlineLevel="0" collapsed="false">
      <c r="A18" s="2" t="s">
        <v>46</v>
      </c>
      <c r="B18" s="2" t="s">
        <v>287</v>
      </c>
      <c r="C18" s="2" t="s">
        <v>4275</v>
      </c>
    </row>
    <row r="19" customFormat="false" ht="15" hidden="false" customHeight="false" outlineLevel="0" collapsed="false">
      <c r="A19" s="2" t="s">
        <v>46</v>
      </c>
      <c r="B19" s="2" t="s">
        <v>577</v>
      </c>
      <c r="C19" s="2" t="s">
        <v>4276</v>
      </c>
    </row>
    <row r="20" customFormat="false" ht="15" hidden="false" customHeight="false" outlineLevel="0" collapsed="false">
      <c r="A20" s="2" t="s">
        <v>46</v>
      </c>
      <c r="B20" s="2" t="s">
        <v>634</v>
      </c>
      <c r="C20" s="2" t="s">
        <v>4277</v>
      </c>
    </row>
    <row r="21" customFormat="false" ht="23.85" hidden="false" customHeight="false" outlineLevel="0" collapsed="false">
      <c r="A21" s="2" t="s">
        <v>46</v>
      </c>
      <c r="B21" s="2" t="s">
        <v>658</v>
      </c>
      <c r="C21" s="2" t="s">
        <v>4278</v>
      </c>
    </row>
    <row r="22" customFormat="false" ht="15" hidden="false" customHeight="false" outlineLevel="0" collapsed="false">
      <c r="A22" s="2" t="s">
        <v>46</v>
      </c>
      <c r="B22" s="2" t="s">
        <v>932</v>
      </c>
      <c r="C22" s="2" t="s">
        <v>4279</v>
      </c>
    </row>
    <row r="23" customFormat="false" ht="15" hidden="false" customHeight="false" outlineLevel="0" collapsed="false">
      <c r="A23" s="2" t="s">
        <v>46</v>
      </c>
      <c r="B23" s="2" t="s">
        <v>909</v>
      </c>
      <c r="C23" s="2" t="s">
        <v>4280</v>
      </c>
    </row>
    <row r="24" customFormat="false" ht="15" hidden="false" customHeight="false" outlineLevel="0" collapsed="false">
      <c r="A24" s="2" t="s">
        <v>46</v>
      </c>
      <c r="B24" s="2" t="s">
        <v>1154</v>
      </c>
      <c r="C24" s="2" t="s">
        <v>4281</v>
      </c>
    </row>
    <row r="25" customFormat="false" ht="15" hidden="false" customHeight="false" outlineLevel="0" collapsed="false">
      <c r="A25" s="2" t="s">
        <v>46</v>
      </c>
      <c r="B25" s="2" t="s">
        <v>1190</v>
      </c>
      <c r="C25" s="2" t="s">
        <v>4282</v>
      </c>
    </row>
    <row r="26" customFormat="false" ht="15" hidden="false" customHeight="false" outlineLevel="0" collapsed="false">
      <c r="A26" s="2" t="s">
        <v>46</v>
      </c>
      <c r="B26" s="2" t="s">
        <v>1223</v>
      </c>
      <c r="C26" s="2" t="s">
        <v>4283</v>
      </c>
    </row>
    <row r="27" customFormat="false" ht="15" hidden="false" customHeight="false" outlineLevel="0" collapsed="false">
      <c r="A27" s="2" t="s">
        <v>46</v>
      </c>
      <c r="B27" s="2" t="s">
        <v>1233</v>
      </c>
      <c r="C27" s="2" t="s">
        <v>4284</v>
      </c>
    </row>
    <row r="28" customFormat="false" ht="15" hidden="false" customHeight="false" outlineLevel="0" collapsed="false">
      <c r="A28" s="2" t="s">
        <v>46</v>
      </c>
      <c r="B28" s="2" t="s">
        <v>1489</v>
      </c>
      <c r="C28" s="2" t="s">
        <v>4285</v>
      </c>
    </row>
    <row r="29" customFormat="false" ht="15" hidden="false" customHeight="false" outlineLevel="0" collapsed="false">
      <c r="A29" s="2" t="s">
        <v>46</v>
      </c>
      <c r="B29" s="2" t="s">
        <v>1496</v>
      </c>
      <c r="C29" s="2" t="s">
        <v>4286</v>
      </c>
    </row>
    <row r="30" customFormat="false" ht="15" hidden="false" customHeight="false" outlineLevel="0" collapsed="false">
      <c r="A30" s="2" t="s">
        <v>46</v>
      </c>
      <c r="B30" s="2" t="s">
        <v>75</v>
      </c>
      <c r="C30" s="2" t="s">
        <v>4287</v>
      </c>
    </row>
    <row r="31" customFormat="false" ht="23.85" hidden="false" customHeight="false" outlineLevel="0" collapsed="false">
      <c r="A31" s="2" t="s">
        <v>4288</v>
      </c>
      <c r="B31" s="2" t="s">
        <v>766</v>
      </c>
      <c r="C31" s="2" t="s">
        <v>4289</v>
      </c>
    </row>
    <row r="32" customFormat="false" ht="23.85" hidden="false" customHeight="false" outlineLevel="0" collapsed="false">
      <c r="A32" s="2" t="s">
        <v>4288</v>
      </c>
      <c r="B32" s="2" t="s">
        <v>1190</v>
      </c>
      <c r="C32" s="2" t="s">
        <v>4290</v>
      </c>
    </row>
    <row r="33" customFormat="false" ht="15" hidden="false" customHeight="false" outlineLevel="0" collapsed="false">
      <c r="A33" s="2" t="s">
        <v>4288</v>
      </c>
      <c r="B33" s="2" t="s">
        <v>1098</v>
      </c>
      <c r="C33" s="2" t="s">
        <v>4291</v>
      </c>
    </row>
    <row r="34" customFormat="false" ht="23.85" hidden="false" customHeight="false" outlineLevel="0" collapsed="false">
      <c r="A34" s="2" t="s">
        <v>4288</v>
      </c>
      <c r="B34" s="2" t="s">
        <v>330</v>
      </c>
      <c r="C34" s="2" t="s">
        <v>4292</v>
      </c>
    </row>
    <row r="35" customFormat="false" ht="23.85" hidden="false" customHeight="false" outlineLevel="0" collapsed="false">
      <c r="A35" s="2" t="s">
        <v>4288</v>
      </c>
      <c r="B35" s="2" t="s">
        <v>162</v>
      </c>
      <c r="C35" s="2" t="s">
        <v>4293</v>
      </c>
    </row>
    <row r="36" customFormat="false" ht="23.85" hidden="false" customHeight="false" outlineLevel="0" collapsed="false">
      <c r="A36" s="2" t="s">
        <v>4288</v>
      </c>
      <c r="B36" s="2" t="s">
        <v>1677</v>
      </c>
      <c r="C36" s="2" t="s">
        <v>4294</v>
      </c>
    </row>
    <row r="37" customFormat="false" ht="23.85" hidden="false" customHeight="false" outlineLevel="0" collapsed="false">
      <c r="A37" s="2" t="s">
        <v>4288</v>
      </c>
      <c r="B37" s="2" t="s">
        <v>1042</v>
      </c>
      <c r="C37" s="2" t="s">
        <v>4295</v>
      </c>
    </row>
    <row r="38" customFormat="false" ht="23.85" hidden="false" customHeight="false" outlineLevel="0" collapsed="false">
      <c r="A38" s="2" t="s">
        <v>4288</v>
      </c>
      <c r="B38" s="2" t="s">
        <v>1729</v>
      </c>
      <c r="C38" s="2" t="s">
        <v>4296</v>
      </c>
    </row>
    <row r="39" customFormat="false" ht="15" hidden="false" customHeight="false" outlineLevel="0" collapsed="false">
      <c r="A39" s="2" t="s">
        <v>4288</v>
      </c>
      <c r="B39" s="2" t="s">
        <v>979</v>
      </c>
      <c r="C39" s="2" t="s">
        <v>4297</v>
      </c>
    </row>
    <row r="40" customFormat="false" ht="23.85" hidden="false" customHeight="false" outlineLevel="0" collapsed="false">
      <c r="A40" s="2" t="s">
        <v>4288</v>
      </c>
      <c r="B40" s="2" t="s">
        <v>249</v>
      </c>
      <c r="C40" s="2" t="s">
        <v>4298</v>
      </c>
    </row>
    <row r="41" customFormat="false" ht="23.85" hidden="false" customHeight="false" outlineLevel="0" collapsed="false">
      <c r="A41" s="2" t="s">
        <v>4288</v>
      </c>
      <c r="B41" s="2" t="s">
        <v>652</v>
      </c>
      <c r="C41" s="2" t="s">
        <v>4299</v>
      </c>
    </row>
    <row r="42" customFormat="false" ht="23.85" hidden="false" customHeight="false" outlineLevel="0" collapsed="false">
      <c r="A42" s="2" t="s">
        <v>4288</v>
      </c>
      <c r="B42" s="2" t="s">
        <v>225</v>
      </c>
      <c r="C42" s="2" t="s">
        <v>4300</v>
      </c>
    </row>
    <row r="43" customFormat="false" ht="15" hidden="false" customHeight="false" outlineLevel="0" collapsed="false">
      <c r="A43" s="2" t="s">
        <v>4288</v>
      </c>
      <c r="B43" s="2" t="s">
        <v>694</v>
      </c>
      <c r="C43" s="2" t="s">
        <v>4301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2026-09-14T16:34:10Z</dcterms:created>
  <dc:creator>openpyxl</dc:creator>
  <dc:description/>
  <dc:language>en-US</dc:language>
  <cp:lastModifiedBy/>
  <dcterms:modified xsi:type="dcterms:W3CDTF">2026-09-14T16:34:11Z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